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9405"/>
  </bookViews>
  <sheets>
    <sheet name="DATA INPUT" sheetId="1" r:id="rId1"/>
    <sheet name="Fixed Vs. VRM - Monthly" sheetId="2" r:id="rId2"/>
    <sheet name="Fixed Rate Mortgage Calculation" sheetId="3" state="hidden" r:id="rId3"/>
    <sheet name="Variable Rate Calculation" sheetId="4" state="hidden" r:id="rId4"/>
    <sheet name="VRM - Semi Annual" sheetId="5" state="hidden" r:id="rId5"/>
    <sheet name="Fixed - Semi Annual" sheetId="6" state="hidden" r:id="rId6"/>
    <sheet name="Sheet3" sheetId="7" state="hidden" r:id="rId7"/>
  </sheets>
  <calcPr calcId="144525"/>
  <extLst>
    <ext uri="GoogleSheetsCustomDataVersion2">
      <go:sheetsCustomData xmlns:go="http://customooxmlschemas.google.com/" r:id="rId11" roundtripDataChecksum="RKOQ6sjPHnlTuOqJ7UfW/i42u6xdjoJf+iRfQhHaHZQ="/>
    </ext>
  </extLst>
</workbook>
</file>

<file path=xl/calcChain.xml><?xml version="1.0" encoding="utf-8"?>
<calcChain xmlns="http://schemas.openxmlformats.org/spreadsheetml/2006/main">
  <c r="D61" i="7" l="1"/>
  <c r="B61" i="7"/>
  <c r="D60" i="7"/>
  <c r="B60" i="7"/>
  <c r="D59" i="7"/>
  <c r="B59" i="7"/>
  <c r="D58" i="7"/>
  <c r="B58" i="7"/>
  <c r="D57" i="7"/>
  <c r="B57" i="7"/>
  <c r="D56" i="7"/>
  <c r="B56" i="7"/>
  <c r="D55" i="7"/>
  <c r="B55" i="7"/>
  <c r="D54" i="7"/>
  <c r="B54" i="7"/>
  <c r="D53" i="7"/>
  <c r="B53" i="7"/>
  <c r="D52" i="7"/>
  <c r="B52" i="7"/>
  <c r="D51" i="7"/>
  <c r="B51" i="7"/>
  <c r="D50" i="7"/>
  <c r="B50" i="7"/>
  <c r="D49" i="7"/>
  <c r="B49" i="7"/>
  <c r="D48" i="7"/>
  <c r="B48" i="7"/>
  <c r="D47" i="7"/>
  <c r="B47" i="7"/>
  <c r="D46" i="7"/>
  <c r="B46" i="7"/>
  <c r="D45" i="7"/>
  <c r="B45" i="7"/>
  <c r="D44" i="7"/>
  <c r="B44" i="7"/>
  <c r="D43" i="7"/>
  <c r="B43" i="7"/>
  <c r="D42" i="7"/>
  <c r="B42" i="7"/>
  <c r="D41" i="7"/>
  <c r="B41" i="7"/>
  <c r="D40" i="7"/>
  <c r="B40" i="7"/>
  <c r="D39" i="7"/>
  <c r="B39" i="7"/>
  <c r="D38" i="7"/>
  <c r="B38" i="7"/>
  <c r="D37" i="7"/>
  <c r="B37" i="7"/>
  <c r="D36" i="7"/>
  <c r="B36" i="7"/>
  <c r="D35" i="7"/>
  <c r="B35" i="7"/>
  <c r="D34" i="7"/>
  <c r="B34" i="7"/>
  <c r="D33" i="7"/>
  <c r="B33" i="7"/>
  <c r="D32" i="7"/>
  <c r="B32" i="7"/>
  <c r="D31" i="7"/>
  <c r="B31" i="7"/>
  <c r="D30" i="7"/>
  <c r="B30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D19" i="7"/>
  <c r="B19" i="7"/>
  <c r="D18" i="7"/>
  <c r="B18" i="7"/>
  <c r="D17" i="7"/>
  <c r="B17" i="7"/>
  <c r="D16" i="7"/>
  <c r="B16" i="7"/>
  <c r="D15" i="7"/>
  <c r="B15" i="7"/>
  <c r="D14" i="7"/>
  <c r="B14" i="7"/>
  <c r="D13" i="7"/>
  <c r="B13" i="7"/>
  <c r="D12" i="7"/>
  <c r="B12" i="7"/>
  <c r="D11" i="7"/>
  <c r="B11" i="7"/>
  <c r="D10" i="7"/>
  <c r="B10" i="7"/>
  <c r="D9" i="7"/>
  <c r="B9" i="7"/>
  <c r="D8" i="7"/>
  <c r="B8" i="7"/>
  <c r="D7" i="7"/>
  <c r="B7" i="7"/>
  <c r="D6" i="7"/>
  <c r="B6" i="7"/>
  <c r="D5" i="7"/>
  <c r="B5" i="7"/>
  <c r="D4" i="7"/>
  <c r="B4" i="7"/>
  <c r="D3" i="7"/>
  <c r="B3" i="7"/>
  <c r="D2" i="7"/>
  <c r="C2" i="7"/>
  <c r="B2" i="7"/>
  <c r="A8" i="6"/>
  <c r="B4" i="6"/>
  <c r="B5" i="6" s="1"/>
  <c r="B3" i="6"/>
  <c r="B2" i="6"/>
  <c r="B1" i="6"/>
  <c r="Z61" i="5"/>
  <c r="X61" i="5"/>
  <c r="T61" i="5"/>
  <c r="S61" i="5"/>
  <c r="R61" i="5"/>
  <c r="Q61" i="5"/>
  <c r="P61" i="5"/>
  <c r="O61" i="5"/>
  <c r="I61" i="5"/>
  <c r="O60" i="5"/>
  <c r="I60" i="5"/>
  <c r="P59" i="5"/>
  <c r="O59" i="5"/>
  <c r="I59" i="5"/>
  <c r="Q58" i="5"/>
  <c r="O58" i="5"/>
  <c r="I58" i="5"/>
  <c r="V57" i="5"/>
  <c r="U57" i="5"/>
  <c r="R57" i="5"/>
  <c r="P57" i="5"/>
  <c r="O57" i="5"/>
  <c r="I57" i="5"/>
  <c r="Y56" i="5"/>
  <c r="S56" i="5"/>
  <c r="O56" i="5"/>
  <c r="I56" i="5"/>
  <c r="W55" i="5"/>
  <c r="T55" i="5"/>
  <c r="Q55" i="5"/>
  <c r="P55" i="5"/>
  <c r="O55" i="5"/>
  <c r="I55" i="5"/>
  <c r="O54" i="5"/>
  <c r="I54" i="5"/>
  <c r="R53" i="5"/>
  <c r="P53" i="5"/>
  <c r="O53" i="5"/>
  <c r="I53" i="5"/>
  <c r="Q52" i="5"/>
  <c r="O52" i="5"/>
  <c r="I52" i="5"/>
  <c r="G52" i="5"/>
  <c r="X51" i="5"/>
  <c r="S51" i="5"/>
  <c r="P51" i="5"/>
  <c r="O51" i="5"/>
  <c r="I51" i="5"/>
  <c r="U50" i="5"/>
  <c r="O50" i="5"/>
  <c r="I50" i="5"/>
  <c r="Z49" i="5"/>
  <c r="V49" i="5"/>
  <c r="T49" i="5"/>
  <c r="R49" i="5"/>
  <c r="Q49" i="5"/>
  <c r="P49" i="5"/>
  <c r="O49" i="5"/>
  <c r="I49" i="5"/>
  <c r="O48" i="5"/>
  <c r="I48" i="5"/>
  <c r="P47" i="5"/>
  <c r="O47" i="5"/>
  <c r="I47" i="5"/>
  <c r="W46" i="5"/>
  <c r="S46" i="5"/>
  <c r="Q46" i="5"/>
  <c r="O46" i="5"/>
  <c r="I46" i="5"/>
  <c r="Y45" i="5"/>
  <c r="R45" i="5"/>
  <c r="P45" i="5"/>
  <c r="O45" i="5"/>
  <c r="I45" i="5"/>
  <c r="G45" i="5"/>
  <c r="O44" i="5"/>
  <c r="I44" i="5"/>
  <c r="U43" i="5"/>
  <c r="T43" i="5"/>
  <c r="Q43" i="5"/>
  <c r="P43" i="5"/>
  <c r="O43" i="5"/>
  <c r="I43" i="5"/>
  <c r="O42" i="5"/>
  <c r="I42" i="5"/>
  <c r="X41" i="5"/>
  <c r="V41" i="5"/>
  <c r="S41" i="5"/>
  <c r="R41" i="5"/>
  <c r="P41" i="5"/>
  <c r="O41" i="5"/>
  <c r="I41" i="5"/>
  <c r="Q40" i="5"/>
  <c r="O40" i="5"/>
  <c r="I40" i="5"/>
  <c r="P39" i="5"/>
  <c r="O39" i="5"/>
  <c r="I39" i="5"/>
  <c r="O38" i="5"/>
  <c r="I38" i="5"/>
  <c r="Z37" i="5"/>
  <c r="W37" i="5"/>
  <c r="T37" i="5"/>
  <c r="R37" i="5"/>
  <c r="Q37" i="5"/>
  <c r="P37" i="5"/>
  <c r="O37" i="5"/>
  <c r="I37" i="5"/>
  <c r="U36" i="5"/>
  <c r="S36" i="5"/>
  <c r="O36" i="5"/>
  <c r="I36" i="5"/>
  <c r="G36" i="5"/>
  <c r="P35" i="5"/>
  <c r="O35" i="5"/>
  <c r="I35" i="5"/>
  <c r="Y34" i="5"/>
  <c r="Q34" i="5"/>
  <c r="O34" i="5"/>
  <c r="I34" i="5"/>
  <c r="V33" i="5"/>
  <c r="R33" i="5"/>
  <c r="P33" i="5"/>
  <c r="O33" i="5"/>
  <c r="I33" i="5"/>
  <c r="O32" i="5"/>
  <c r="I32" i="5"/>
  <c r="G32" i="5"/>
  <c r="X31" i="5"/>
  <c r="T31" i="5"/>
  <c r="S31" i="5"/>
  <c r="Q31" i="5"/>
  <c r="P31" i="5"/>
  <c r="O31" i="5"/>
  <c r="I31" i="5"/>
  <c r="G31" i="5"/>
  <c r="O30" i="5"/>
  <c r="I30" i="5"/>
  <c r="U29" i="5"/>
  <c r="R29" i="5"/>
  <c r="P29" i="5"/>
  <c r="O29" i="5"/>
  <c r="I29" i="5"/>
  <c r="W28" i="5"/>
  <c r="Q28" i="5"/>
  <c r="O28" i="5"/>
  <c r="I28" i="5"/>
  <c r="P27" i="5"/>
  <c r="O27" i="5"/>
  <c r="I27" i="5"/>
  <c r="S26" i="5"/>
  <c r="O26" i="5"/>
  <c r="I26" i="5"/>
  <c r="Z25" i="5"/>
  <c r="V25" i="5"/>
  <c r="T25" i="5"/>
  <c r="R25" i="5"/>
  <c r="Q25" i="5"/>
  <c r="P25" i="5"/>
  <c r="O25" i="5"/>
  <c r="I25" i="5"/>
  <c r="G25" i="5"/>
  <c r="O24" i="5"/>
  <c r="I24" i="5"/>
  <c r="Y23" i="5"/>
  <c r="P23" i="5"/>
  <c r="O23" i="5"/>
  <c r="I23" i="5"/>
  <c r="G23" i="5"/>
  <c r="U22" i="5"/>
  <c r="Q22" i="5"/>
  <c r="O22" i="5"/>
  <c r="I22" i="5"/>
  <c r="X21" i="5"/>
  <c r="S21" i="5"/>
  <c r="R21" i="5"/>
  <c r="P21" i="5"/>
  <c r="O21" i="5"/>
  <c r="I21" i="5"/>
  <c r="O20" i="5"/>
  <c r="I20" i="5"/>
  <c r="G20" i="5"/>
  <c r="W19" i="5"/>
  <c r="T19" i="5"/>
  <c r="Q19" i="5"/>
  <c r="P19" i="5"/>
  <c r="O19" i="5"/>
  <c r="I19" i="5"/>
  <c r="O18" i="5"/>
  <c r="I18" i="5"/>
  <c r="V17" i="5"/>
  <c r="R17" i="5"/>
  <c r="P17" i="5"/>
  <c r="O17" i="5"/>
  <c r="I17" i="5"/>
  <c r="S16" i="5"/>
  <c r="Q16" i="5"/>
  <c r="O16" i="5"/>
  <c r="I16" i="5"/>
  <c r="U15" i="5"/>
  <c r="P15" i="5"/>
  <c r="O15" i="5"/>
  <c r="I15" i="5"/>
  <c r="O14" i="5"/>
  <c r="I14" i="5"/>
  <c r="Z13" i="5"/>
  <c r="T13" i="5"/>
  <c r="R13" i="5"/>
  <c r="Q13" i="5"/>
  <c r="P13" i="5"/>
  <c r="O13" i="5"/>
  <c r="I13" i="5"/>
  <c r="G13" i="5"/>
  <c r="Y12" i="5"/>
  <c r="O12" i="5"/>
  <c r="I12" i="5"/>
  <c r="X11" i="5"/>
  <c r="S11" i="5"/>
  <c r="P11" i="5"/>
  <c r="O11" i="5"/>
  <c r="L11" i="5"/>
  <c r="G2" i="5" s="1"/>
  <c r="I11" i="5"/>
  <c r="G11" i="5"/>
  <c r="W10" i="5"/>
  <c r="Q10" i="5"/>
  <c r="O10" i="5"/>
  <c r="I10" i="5"/>
  <c r="V9" i="5"/>
  <c r="R9" i="5"/>
  <c r="P9" i="5"/>
  <c r="O9" i="5"/>
  <c r="I9" i="5"/>
  <c r="U8" i="5"/>
  <c r="O8" i="5"/>
  <c r="I8" i="5"/>
  <c r="G8" i="5"/>
  <c r="T7" i="5"/>
  <c r="Q7" i="5"/>
  <c r="P7" i="5"/>
  <c r="O7" i="5"/>
  <c r="L7" i="5"/>
  <c r="I7" i="5"/>
  <c r="S6" i="5"/>
  <c r="O6" i="5"/>
  <c r="L6" i="5"/>
  <c r="I6" i="5"/>
  <c r="G6" i="5"/>
  <c r="R5" i="5"/>
  <c r="P5" i="5"/>
  <c r="O5" i="5"/>
  <c r="I5" i="5"/>
  <c r="G5" i="5"/>
  <c r="Q4" i="5"/>
  <c r="O4" i="5"/>
  <c r="I4" i="5"/>
  <c r="P3" i="5"/>
  <c r="O3" i="5"/>
  <c r="L3" i="5"/>
  <c r="I3" i="5"/>
  <c r="O2" i="5"/>
  <c r="L2" i="5"/>
  <c r="I2" i="5"/>
  <c r="A2" i="5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L11" i="4"/>
  <c r="G2" i="4" s="1"/>
  <c r="G14" i="4" s="1"/>
  <c r="I11" i="4"/>
  <c r="I10" i="4"/>
  <c r="I9" i="4"/>
  <c r="L8" i="4"/>
  <c r="F2" i="4" s="1"/>
  <c r="I8" i="4"/>
  <c r="L7" i="4"/>
  <c r="I7" i="4"/>
  <c r="L6" i="4"/>
  <c r="I6" i="4"/>
  <c r="I5" i="4"/>
  <c r="I4" i="4"/>
  <c r="G4" i="4"/>
  <c r="I3" i="4"/>
  <c r="L2" i="4"/>
  <c r="I2" i="4"/>
  <c r="A2" i="4"/>
  <c r="B4" i="3"/>
  <c r="B5" i="3" s="1"/>
  <c r="B1" i="3"/>
  <c r="A8" i="3" s="1"/>
  <c r="E11" i="2"/>
  <c r="E10" i="2"/>
  <c r="E6" i="2" s="1"/>
  <c r="E9" i="2"/>
  <c r="B9" i="2"/>
  <c r="B8" i="2"/>
  <c r="B21" i="2" s="1"/>
  <c r="E7" i="2"/>
  <c r="B7" i="2"/>
  <c r="B3" i="3" s="1"/>
  <c r="B6" i="2"/>
  <c r="B2" i="3" s="1"/>
  <c r="B2" i="4" l="1"/>
  <c r="F3" i="4"/>
  <c r="G16" i="4"/>
  <c r="C8" i="6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1" i="4"/>
  <c r="G10" i="4"/>
  <c r="G9" i="4"/>
  <c r="G3" i="4"/>
  <c r="G17" i="4"/>
  <c r="G15" i="4"/>
  <c r="G13" i="4"/>
  <c r="G8" i="4"/>
  <c r="G7" i="4"/>
  <c r="G5" i="4"/>
  <c r="C2" i="4"/>
  <c r="E8" i="2"/>
  <c r="L3" i="4" s="1"/>
  <c r="C8" i="3"/>
  <c r="G6" i="4"/>
  <c r="G12" i="4"/>
  <c r="L8" i="5"/>
  <c r="F2" i="5" s="1"/>
  <c r="E2" i="7"/>
  <c r="C3" i="7"/>
  <c r="G59" i="5"/>
  <c r="G54" i="5"/>
  <c r="G61" i="5"/>
  <c r="G60" i="5"/>
  <c r="G58" i="5"/>
  <c r="G56" i="5"/>
  <c r="G49" i="5"/>
  <c r="G41" i="5"/>
  <c r="G39" i="5"/>
  <c r="G37" i="5"/>
  <c r="G34" i="5"/>
  <c r="G33" i="5"/>
  <c r="G30" i="5"/>
  <c r="G29" i="5"/>
  <c r="G19" i="5"/>
  <c r="G16" i="5"/>
  <c r="G14" i="5"/>
  <c r="G12" i="5"/>
  <c r="G10" i="5"/>
  <c r="G9" i="5"/>
  <c r="G7" i="5"/>
  <c r="G4" i="5"/>
  <c r="G53" i="5"/>
  <c r="G51" i="5"/>
  <c r="G50" i="5"/>
  <c r="G47" i="5"/>
  <c r="G38" i="5"/>
  <c r="G22" i="5"/>
  <c r="G21" i="5"/>
  <c r="G17" i="5"/>
  <c r="G3" i="5"/>
  <c r="G57" i="5"/>
  <c r="G46" i="5"/>
  <c r="G43" i="5"/>
  <c r="G42" i="5"/>
  <c r="G40" i="5"/>
  <c r="G18" i="5"/>
  <c r="G48" i="5"/>
  <c r="G28" i="5"/>
  <c r="G27" i="5"/>
  <c r="G15" i="5"/>
  <c r="G24" i="5"/>
  <c r="G26" i="5"/>
  <c r="G35" i="5"/>
  <c r="G44" i="5"/>
  <c r="G55" i="5"/>
  <c r="F3" i="5" l="1"/>
  <c r="B2" i="5"/>
  <c r="C2" i="5"/>
  <c r="C68" i="6"/>
  <c r="J8" i="6"/>
  <c r="J68" i="6" s="1"/>
  <c r="I8" i="6"/>
  <c r="I68" i="6" s="1"/>
  <c r="G8" i="6"/>
  <c r="G68" i="6" s="1"/>
  <c r="K8" i="6"/>
  <c r="K68" i="6" s="1"/>
  <c r="H8" i="6"/>
  <c r="H68" i="6" s="1"/>
  <c r="D2" i="4"/>
  <c r="E2" i="4" s="1"/>
  <c r="A3" i="4" s="1"/>
  <c r="H8" i="3"/>
  <c r="J8" i="3"/>
  <c r="I8" i="3"/>
  <c r="G8" i="3"/>
  <c r="K8" i="3"/>
  <c r="F4" i="4"/>
  <c r="B3" i="4"/>
  <c r="D8" i="6"/>
  <c r="E8" i="6" s="1"/>
  <c r="A9" i="6" s="1"/>
  <c r="E3" i="7"/>
  <c r="C4" i="7"/>
  <c r="K64" i="4"/>
  <c r="G64" i="4"/>
  <c r="I64" i="4"/>
  <c r="H64" i="4"/>
  <c r="J64" i="4"/>
  <c r="D8" i="3"/>
  <c r="E8" i="3" s="1"/>
  <c r="A9" i="3" s="1"/>
  <c r="C9" i="6" l="1"/>
  <c r="H64" i="5"/>
  <c r="G64" i="5"/>
  <c r="K64" i="5"/>
  <c r="J64" i="5"/>
  <c r="I64" i="5"/>
  <c r="F5" i="4"/>
  <c r="D2" i="5"/>
  <c r="E2" i="5" s="1"/>
  <c r="A3" i="5" s="1"/>
  <c r="D3" i="4"/>
  <c r="E3" i="4" s="1"/>
  <c r="A4" i="4" s="1"/>
  <c r="E4" i="7"/>
  <c r="C5" i="7"/>
  <c r="C3" i="4"/>
  <c r="C9" i="3"/>
  <c r="B3" i="5"/>
  <c r="F4" i="5"/>
  <c r="C4" i="4" l="1"/>
  <c r="B4" i="4"/>
  <c r="K9" i="3"/>
  <c r="G9" i="3"/>
  <c r="J9" i="3"/>
  <c r="I9" i="3"/>
  <c r="H9" i="3"/>
  <c r="D9" i="3"/>
  <c r="E9" i="3" s="1"/>
  <c r="A10" i="3" s="1"/>
  <c r="F6" i="4"/>
  <c r="I9" i="6"/>
  <c r="K9" i="6"/>
  <c r="J9" i="6"/>
  <c r="G9" i="6"/>
  <c r="H9" i="6"/>
  <c r="D9" i="6"/>
  <c r="E9" i="6" s="1"/>
  <c r="A10" i="6" s="1"/>
  <c r="F5" i="5"/>
  <c r="D3" i="5"/>
  <c r="E5" i="7"/>
  <c r="C6" i="7"/>
  <c r="E3" i="5"/>
  <c r="A4" i="5" s="1"/>
  <c r="C3" i="5"/>
  <c r="J65" i="4"/>
  <c r="G65" i="4"/>
  <c r="K65" i="4"/>
  <c r="I65" i="4"/>
  <c r="H65" i="4"/>
  <c r="C4" i="5" l="1"/>
  <c r="F7" i="4"/>
  <c r="I66" i="4"/>
  <c r="G66" i="4"/>
  <c r="K66" i="4"/>
  <c r="J66" i="4"/>
  <c r="H66" i="4"/>
  <c r="C10" i="6"/>
  <c r="B4" i="5"/>
  <c r="C10" i="3"/>
  <c r="D4" i="4"/>
  <c r="E4" i="4" s="1"/>
  <c r="A5" i="4" s="1"/>
  <c r="K65" i="5"/>
  <c r="G65" i="5"/>
  <c r="H65" i="5"/>
  <c r="J65" i="5"/>
  <c r="I65" i="5"/>
  <c r="E6" i="7"/>
  <c r="C7" i="7"/>
  <c r="F6" i="5"/>
  <c r="E7" i="7" l="1"/>
  <c r="C8" i="7"/>
  <c r="C5" i="4"/>
  <c r="B5" i="4"/>
  <c r="F8" i="4"/>
  <c r="D4" i="5"/>
  <c r="E4" i="5" s="1"/>
  <c r="A5" i="5" s="1"/>
  <c r="H10" i="6"/>
  <c r="G10" i="6"/>
  <c r="J10" i="6"/>
  <c r="I10" i="6"/>
  <c r="K10" i="6"/>
  <c r="D10" i="6"/>
  <c r="E10" i="6" s="1"/>
  <c r="A11" i="6" s="1"/>
  <c r="F7" i="5"/>
  <c r="J10" i="3"/>
  <c r="H10" i="3"/>
  <c r="G10" i="3"/>
  <c r="K10" i="3"/>
  <c r="I10" i="3"/>
  <c r="D10" i="3"/>
  <c r="E10" i="3" s="1"/>
  <c r="A11" i="3" s="1"/>
  <c r="J66" i="5"/>
  <c r="H66" i="5"/>
  <c r="I66" i="5"/>
  <c r="G66" i="5"/>
  <c r="K66" i="5"/>
  <c r="F9" i="4" l="1"/>
  <c r="C11" i="6"/>
  <c r="C5" i="5"/>
  <c r="B5" i="5"/>
  <c r="E8" i="7"/>
  <c r="C9" i="7"/>
  <c r="C11" i="3"/>
  <c r="F8" i="5"/>
  <c r="H67" i="4"/>
  <c r="G67" i="4"/>
  <c r="I67" i="4"/>
  <c r="K67" i="4"/>
  <c r="J67" i="4"/>
  <c r="D5" i="4"/>
  <c r="E5" i="4" s="1"/>
  <c r="A6" i="4" s="1"/>
  <c r="K11" i="6" l="1"/>
  <c r="G11" i="6"/>
  <c r="I11" i="6"/>
  <c r="H11" i="6"/>
  <c r="J11" i="6"/>
  <c r="D11" i="6"/>
  <c r="E11" i="6" s="1"/>
  <c r="A12" i="6" s="1"/>
  <c r="I11" i="3"/>
  <c r="J11" i="3"/>
  <c r="H11" i="3"/>
  <c r="G11" i="3"/>
  <c r="K11" i="3"/>
  <c r="D11" i="3"/>
  <c r="E11" i="3" s="1"/>
  <c r="A12" i="3" s="1"/>
  <c r="D5" i="5"/>
  <c r="E5" i="5" s="1"/>
  <c r="A6" i="5" s="1"/>
  <c r="C6" i="4"/>
  <c r="B6" i="4"/>
  <c r="E9" i="7"/>
  <c r="C10" i="7"/>
  <c r="F10" i="4"/>
  <c r="I67" i="5"/>
  <c r="H67" i="5"/>
  <c r="K67" i="5"/>
  <c r="J67" i="5"/>
  <c r="G67" i="5"/>
  <c r="F9" i="5"/>
  <c r="D6" i="4" l="1"/>
  <c r="E6" i="4" s="1"/>
  <c r="A7" i="4" s="1"/>
  <c r="C6" i="5"/>
  <c r="B6" i="5"/>
  <c r="C12" i="6"/>
  <c r="F11" i="4"/>
  <c r="F10" i="5"/>
  <c r="E10" i="7"/>
  <c r="C11" i="7"/>
  <c r="K68" i="4"/>
  <c r="G68" i="4"/>
  <c r="H68" i="4"/>
  <c r="J68" i="4"/>
  <c r="I68" i="4"/>
  <c r="C12" i="3"/>
  <c r="F12" i="4" l="1"/>
  <c r="H68" i="5"/>
  <c r="I68" i="5"/>
  <c r="K68" i="5"/>
  <c r="J68" i="5"/>
  <c r="G68" i="5"/>
  <c r="F11" i="5"/>
  <c r="H12" i="3"/>
  <c r="K12" i="3"/>
  <c r="J12" i="3"/>
  <c r="I12" i="3"/>
  <c r="G12" i="3"/>
  <c r="D12" i="3"/>
  <c r="E12" i="3" s="1"/>
  <c r="A13" i="3" s="1"/>
  <c r="J12" i="6"/>
  <c r="K12" i="6"/>
  <c r="G12" i="6"/>
  <c r="H12" i="6"/>
  <c r="I12" i="6"/>
  <c r="D12" i="6"/>
  <c r="E12" i="6" s="1"/>
  <c r="A13" i="6" s="1"/>
  <c r="E11" i="7"/>
  <c r="C12" i="7"/>
  <c r="D6" i="5"/>
  <c r="E6" i="5" s="1"/>
  <c r="A7" i="5" s="1"/>
  <c r="C7" i="4"/>
  <c r="B7" i="4"/>
  <c r="C13" i="3" l="1"/>
  <c r="C13" i="6"/>
  <c r="J69" i="4"/>
  <c r="H69" i="4"/>
  <c r="K69" i="4"/>
  <c r="I69" i="4"/>
  <c r="G69" i="4"/>
  <c r="C7" i="5"/>
  <c r="B7" i="5"/>
  <c r="F12" i="5"/>
  <c r="D7" i="4"/>
  <c r="E7" i="4" s="1"/>
  <c r="A8" i="4" s="1"/>
  <c r="E12" i="7"/>
  <c r="C13" i="7"/>
  <c r="F13" i="4"/>
  <c r="C8" i="4" l="1"/>
  <c r="B8" i="4"/>
  <c r="D8" i="4" s="1"/>
  <c r="E8" i="4" s="1"/>
  <c r="A9" i="4" s="1"/>
  <c r="F14" i="4"/>
  <c r="K69" i="5"/>
  <c r="G69" i="5"/>
  <c r="I69" i="5"/>
  <c r="H69" i="5"/>
  <c r="J69" i="5"/>
  <c r="E13" i="7"/>
  <c r="C14" i="7"/>
  <c r="F13" i="5"/>
  <c r="K13" i="3"/>
  <c r="G13" i="3"/>
  <c r="H13" i="3"/>
  <c r="J13" i="3"/>
  <c r="I13" i="3"/>
  <c r="D13" i="3"/>
  <c r="E13" i="3" s="1"/>
  <c r="A14" i="3" s="1"/>
  <c r="I13" i="6"/>
  <c r="G13" i="6"/>
  <c r="K13" i="6"/>
  <c r="J13" i="6"/>
  <c r="H13" i="6"/>
  <c r="D13" i="6"/>
  <c r="E13" i="6" s="1"/>
  <c r="A14" i="6" s="1"/>
  <c r="D7" i="5"/>
  <c r="E7" i="5" s="1"/>
  <c r="A8" i="5" s="1"/>
  <c r="C9" i="4" l="1"/>
  <c r="B9" i="4"/>
  <c r="D9" i="4" s="1"/>
  <c r="E9" i="4" s="1"/>
  <c r="A10" i="4" s="1"/>
  <c r="E8" i="5"/>
  <c r="A9" i="5" s="1"/>
  <c r="C8" i="5"/>
  <c r="B8" i="5"/>
  <c r="D8" i="5" s="1"/>
  <c r="C14" i="6"/>
  <c r="I70" i="4"/>
  <c r="H70" i="4"/>
  <c r="G70" i="4"/>
  <c r="K70" i="4"/>
  <c r="J70" i="4"/>
  <c r="F15" i="4"/>
  <c r="F14" i="5"/>
  <c r="C14" i="3"/>
  <c r="E14" i="7"/>
  <c r="C15" i="7"/>
  <c r="C10" i="4" l="1"/>
  <c r="B10" i="4"/>
  <c r="D10" i="4" s="1"/>
  <c r="E10" i="4" s="1"/>
  <c r="A11" i="4" s="1"/>
  <c r="J14" i="3"/>
  <c r="I14" i="3"/>
  <c r="H14" i="3"/>
  <c r="G14" i="3"/>
  <c r="K14" i="3"/>
  <c r="D14" i="3"/>
  <c r="E14" i="3" s="1"/>
  <c r="A15" i="3" s="1"/>
  <c r="C9" i="5"/>
  <c r="B9" i="5"/>
  <c r="D9" i="5" s="1"/>
  <c r="E9" i="5" s="1"/>
  <c r="A10" i="5" s="1"/>
  <c r="H14" i="6"/>
  <c r="I14" i="6"/>
  <c r="J14" i="6"/>
  <c r="G14" i="6"/>
  <c r="K14" i="6"/>
  <c r="D14" i="6"/>
  <c r="E14" i="6" s="1"/>
  <c r="A15" i="6" s="1"/>
  <c r="F16" i="4"/>
  <c r="E15" i="7"/>
  <c r="C16" i="7"/>
  <c r="F15" i="5"/>
  <c r="J70" i="5"/>
  <c r="I70" i="5"/>
  <c r="K70" i="5"/>
  <c r="H70" i="5"/>
  <c r="G70" i="5"/>
  <c r="H71" i="4"/>
  <c r="I71" i="4"/>
  <c r="J71" i="4"/>
  <c r="G71" i="4"/>
  <c r="K71" i="4"/>
  <c r="C10" i="5" l="1"/>
  <c r="B10" i="5"/>
  <c r="D10" i="5" s="1"/>
  <c r="E10" i="5" s="1"/>
  <c r="A11" i="5" s="1"/>
  <c r="C11" i="4"/>
  <c r="B11" i="4"/>
  <c r="F16" i="5"/>
  <c r="C15" i="6"/>
  <c r="I71" i="5"/>
  <c r="J71" i="5"/>
  <c r="K71" i="5"/>
  <c r="H71" i="5"/>
  <c r="G71" i="5"/>
  <c r="F17" i="4"/>
  <c r="E16" i="7"/>
  <c r="C17" i="7"/>
  <c r="C15" i="3"/>
  <c r="K72" i="4"/>
  <c r="G72" i="4"/>
  <c r="I72" i="4"/>
  <c r="J72" i="4"/>
  <c r="H72" i="4"/>
  <c r="C11" i="5" l="1"/>
  <c r="B11" i="5"/>
  <c r="E17" i="7"/>
  <c r="C18" i="7"/>
  <c r="J73" i="4"/>
  <c r="I73" i="4"/>
  <c r="G73" i="4"/>
  <c r="K73" i="4"/>
  <c r="H73" i="4"/>
  <c r="D11" i="4"/>
  <c r="E11" i="4" s="1"/>
  <c r="A12" i="4" s="1"/>
  <c r="F18" i="4"/>
  <c r="F17" i="5"/>
  <c r="K15" i="6"/>
  <c r="G15" i="6"/>
  <c r="J15" i="6"/>
  <c r="H15" i="6"/>
  <c r="I15" i="6"/>
  <c r="D15" i="6"/>
  <c r="E15" i="6" s="1"/>
  <c r="A16" i="6" s="1"/>
  <c r="I15" i="3"/>
  <c r="K15" i="3"/>
  <c r="J15" i="3"/>
  <c r="H15" i="3"/>
  <c r="G15" i="3"/>
  <c r="D15" i="3"/>
  <c r="E15" i="3" s="1"/>
  <c r="A16" i="3" s="1"/>
  <c r="H72" i="5"/>
  <c r="J72" i="5"/>
  <c r="G72" i="5"/>
  <c r="I72" i="5"/>
  <c r="K72" i="5"/>
  <c r="K73" i="5" l="1"/>
  <c r="G73" i="5"/>
  <c r="J73" i="5"/>
  <c r="I73" i="5"/>
  <c r="H73" i="5"/>
  <c r="D11" i="5"/>
  <c r="E11" i="5" s="1"/>
  <c r="A12" i="5" s="1"/>
  <c r="C16" i="6"/>
  <c r="F19" i="4"/>
  <c r="E18" i="7"/>
  <c r="C19" i="7"/>
  <c r="C16" i="3"/>
  <c r="C12" i="4"/>
  <c r="B12" i="4"/>
  <c r="F18" i="5"/>
  <c r="I74" i="4" l="1"/>
  <c r="J74" i="4"/>
  <c r="H74" i="4"/>
  <c r="G74" i="4"/>
  <c r="K74" i="4"/>
  <c r="J16" i="6"/>
  <c r="G16" i="6"/>
  <c r="K16" i="6"/>
  <c r="I16" i="6"/>
  <c r="H16" i="6"/>
  <c r="D16" i="6"/>
  <c r="E16" i="6" s="1"/>
  <c r="A17" i="6" s="1"/>
  <c r="F19" i="5"/>
  <c r="F20" i="4"/>
  <c r="C12" i="5"/>
  <c r="B12" i="5"/>
  <c r="E19" i="7"/>
  <c r="C20" i="7"/>
  <c r="D12" i="4"/>
  <c r="E12" i="4" s="1"/>
  <c r="A13" i="4" s="1"/>
  <c r="H16" i="3"/>
  <c r="G16" i="3"/>
  <c r="K16" i="3"/>
  <c r="J16" i="3"/>
  <c r="I16" i="3"/>
  <c r="D16" i="3"/>
  <c r="E16" i="3" s="1"/>
  <c r="A17" i="3" s="1"/>
  <c r="E20" i="7" l="1"/>
  <c r="C21" i="7"/>
  <c r="C17" i="3"/>
  <c r="F21" i="4"/>
  <c r="D12" i="5"/>
  <c r="E12" i="5" s="1"/>
  <c r="A13" i="5" s="1"/>
  <c r="J74" i="5"/>
  <c r="K74" i="5"/>
  <c r="I74" i="5"/>
  <c r="H74" i="5"/>
  <c r="G74" i="5"/>
  <c r="C17" i="6"/>
  <c r="C13" i="4"/>
  <c r="B13" i="4"/>
  <c r="F20" i="5"/>
  <c r="H75" i="4" l="1"/>
  <c r="J75" i="4"/>
  <c r="K75" i="4"/>
  <c r="I75" i="4"/>
  <c r="G75" i="4"/>
  <c r="G124" i="4" s="1"/>
  <c r="E14" i="2" s="1"/>
  <c r="K17" i="3"/>
  <c r="G17" i="3"/>
  <c r="I17" i="3"/>
  <c r="H17" i="3"/>
  <c r="J17" i="3"/>
  <c r="D17" i="3"/>
  <c r="E17" i="3" s="1"/>
  <c r="A18" i="3" s="1"/>
  <c r="E13" i="5"/>
  <c r="A14" i="5" s="1"/>
  <c r="C13" i="5"/>
  <c r="B13" i="5"/>
  <c r="D13" i="5" s="1"/>
  <c r="F21" i="5"/>
  <c r="F22" i="4"/>
  <c r="E21" i="7"/>
  <c r="C22" i="7"/>
  <c r="D13" i="4"/>
  <c r="E13" i="4" s="1"/>
  <c r="H17" i="6"/>
  <c r="J17" i="6"/>
  <c r="I17" i="6"/>
  <c r="K17" i="6"/>
  <c r="G17" i="6"/>
  <c r="D17" i="6"/>
  <c r="E17" i="6" s="1"/>
  <c r="A18" i="6" s="1"/>
  <c r="E22" i="7" l="1"/>
  <c r="C23" i="7"/>
  <c r="C14" i="5"/>
  <c r="B14" i="5"/>
  <c r="F22" i="5"/>
  <c r="C18" i="6"/>
  <c r="C18" i="3"/>
  <c r="D14" i="2"/>
  <c r="A14" i="4"/>
  <c r="F23" i="4"/>
  <c r="I75" i="5"/>
  <c r="K75" i="5"/>
  <c r="G75" i="5"/>
  <c r="G124" i="5" s="1"/>
  <c r="H75" i="5"/>
  <c r="J75" i="5"/>
  <c r="I76" i="5" l="1"/>
  <c r="J76" i="5"/>
  <c r="H76" i="5"/>
  <c r="K76" i="5"/>
  <c r="E23" i="7"/>
  <c r="C24" i="7"/>
  <c r="F24" i="4"/>
  <c r="J18" i="3"/>
  <c r="K18" i="3"/>
  <c r="I18" i="3"/>
  <c r="H18" i="3"/>
  <c r="G18" i="3"/>
  <c r="D18" i="3"/>
  <c r="E18" i="3" s="1"/>
  <c r="A19" i="3" s="1"/>
  <c r="F23" i="5"/>
  <c r="C14" i="4"/>
  <c r="B14" i="4"/>
  <c r="D14" i="4" s="1"/>
  <c r="E14" i="4" s="1"/>
  <c r="A15" i="4" s="1"/>
  <c r="K18" i="6"/>
  <c r="G18" i="6"/>
  <c r="H18" i="6"/>
  <c r="J18" i="6"/>
  <c r="I18" i="6"/>
  <c r="D18" i="6"/>
  <c r="E18" i="6" s="1"/>
  <c r="A19" i="6" s="1"/>
  <c r="D14" i="5"/>
  <c r="E14" i="5" s="1"/>
  <c r="A15" i="5" s="1"/>
  <c r="C15" i="4" l="1"/>
  <c r="B15" i="4"/>
  <c r="D15" i="4" s="1"/>
  <c r="E15" i="4" s="1"/>
  <c r="A16" i="4" s="1"/>
  <c r="F25" i="4"/>
  <c r="F24" i="5"/>
  <c r="E15" i="5"/>
  <c r="A16" i="5" s="1"/>
  <c r="C15" i="5"/>
  <c r="B15" i="5"/>
  <c r="D15" i="5" s="1"/>
  <c r="C19" i="3"/>
  <c r="E24" i="7"/>
  <c r="C25" i="7"/>
  <c r="C19" i="6"/>
  <c r="H76" i="4"/>
  <c r="K76" i="4"/>
  <c r="J76" i="4"/>
  <c r="I76" i="4"/>
  <c r="C16" i="4" l="1"/>
  <c r="B16" i="4"/>
  <c r="D16" i="4" s="1"/>
  <c r="E16" i="4" s="1"/>
  <c r="A17" i="4" s="1"/>
  <c r="J19" i="6"/>
  <c r="H19" i="6"/>
  <c r="K19" i="6"/>
  <c r="G19" i="6"/>
  <c r="I19" i="6"/>
  <c r="D19" i="6"/>
  <c r="E19" i="6" s="1"/>
  <c r="A20" i="6" s="1"/>
  <c r="C16" i="5"/>
  <c r="B16" i="5"/>
  <c r="D16" i="5" s="1"/>
  <c r="E16" i="5" s="1"/>
  <c r="A17" i="5" s="1"/>
  <c r="F25" i="5"/>
  <c r="H77" i="4"/>
  <c r="J77" i="4"/>
  <c r="I77" i="4"/>
  <c r="K77" i="4"/>
  <c r="I19" i="3"/>
  <c r="G19" i="3"/>
  <c r="G68" i="3" s="1"/>
  <c r="C14" i="2" s="1"/>
  <c r="K19" i="3"/>
  <c r="J19" i="3"/>
  <c r="H19" i="3"/>
  <c r="D19" i="3"/>
  <c r="E19" i="3" s="1"/>
  <c r="E25" i="7"/>
  <c r="C26" i="7"/>
  <c r="I77" i="5"/>
  <c r="H77" i="5"/>
  <c r="K77" i="5"/>
  <c r="J77" i="5"/>
  <c r="F26" i="4"/>
  <c r="C17" i="5" l="1"/>
  <c r="B17" i="5"/>
  <c r="D17" i="5" s="1"/>
  <c r="E17" i="5" s="1"/>
  <c r="A18" i="5" s="1"/>
  <c r="E17" i="4"/>
  <c r="A18" i="4" s="1"/>
  <c r="C17" i="4"/>
  <c r="B17" i="4"/>
  <c r="D17" i="4" s="1"/>
  <c r="B14" i="2"/>
  <c r="A20" i="3"/>
  <c r="F27" i="4"/>
  <c r="E26" i="7"/>
  <c r="C27" i="7"/>
  <c r="F26" i="5"/>
  <c r="I78" i="5"/>
  <c r="J78" i="5"/>
  <c r="H78" i="5"/>
  <c r="K78" i="5"/>
  <c r="C20" i="6"/>
  <c r="H78" i="4"/>
  <c r="I78" i="4"/>
  <c r="K78" i="4"/>
  <c r="J78" i="4"/>
  <c r="C18" i="5" l="1"/>
  <c r="B18" i="5"/>
  <c r="D18" i="5" s="1"/>
  <c r="E18" i="5" s="1"/>
  <c r="A19" i="5" s="1"/>
  <c r="J20" i="6"/>
  <c r="K20" i="6"/>
  <c r="I20" i="6"/>
  <c r="H20" i="6"/>
  <c r="D20" i="6"/>
  <c r="E20" i="6" s="1"/>
  <c r="A21" i="6" s="1"/>
  <c r="E27" i="7"/>
  <c r="C28" i="7"/>
  <c r="C20" i="3"/>
  <c r="C18" i="4"/>
  <c r="B18" i="4"/>
  <c r="D18" i="4" s="1"/>
  <c r="E18" i="4" s="1"/>
  <c r="A19" i="4" s="1"/>
  <c r="F28" i="4"/>
  <c r="I79" i="5"/>
  <c r="K79" i="5"/>
  <c r="J79" i="5"/>
  <c r="H79" i="5"/>
  <c r="F27" i="5"/>
  <c r="H79" i="4"/>
  <c r="J79" i="4"/>
  <c r="I79" i="4"/>
  <c r="K79" i="4"/>
  <c r="C19" i="4" l="1"/>
  <c r="B19" i="4"/>
  <c r="D19" i="4" s="1"/>
  <c r="E19" i="4" s="1"/>
  <c r="A20" i="4" s="1"/>
  <c r="C19" i="5"/>
  <c r="B19" i="5"/>
  <c r="C21" i="6"/>
  <c r="F28" i="5"/>
  <c r="I20" i="3"/>
  <c r="J20" i="3"/>
  <c r="H20" i="3"/>
  <c r="K20" i="3"/>
  <c r="D20" i="3"/>
  <c r="E20" i="3" s="1"/>
  <c r="A21" i="3" s="1"/>
  <c r="E28" i="7"/>
  <c r="C29" i="7"/>
  <c r="F29" i="4"/>
  <c r="H80" i="4"/>
  <c r="K80" i="4"/>
  <c r="J80" i="4"/>
  <c r="I80" i="4"/>
  <c r="I80" i="5"/>
  <c r="H80" i="5"/>
  <c r="K80" i="5"/>
  <c r="J80" i="5"/>
  <c r="C20" i="4" l="1"/>
  <c r="B20" i="4"/>
  <c r="D20" i="4" s="1"/>
  <c r="E20" i="4" s="1"/>
  <c r="A21" i="4" s="1"/>
  <c r="J21" i="6"/>
  <c r="H21" i="6"/>
  <c r="K21" i="6"/>
  <c r="I21" i="6"/>
  <c r="D21" i="6"/>
  <c r="E21" i="6" s="1"/>
  <c r="A22" i="6" s="1"/>
  <c r="C21" i="3"/>
  <c r="D19" i="5"/>
  <c r="E19" i="5" s="1"/>
  <c r="A20" i="5" s="1"/>
  <c r="I81" i="5"/>
  <c r="H81" i="5"/>
  <c r="K81" i="5"/>
  <c r="J81" i="5"/>
  <c r="F30" i="4"/>
  <c r="E29" i="7"/>
  <c r="C30" i="7"/>
  <c r="F29" i="5"/>
  <c r="H81" i="4"/>
  <c r="I81" i="4"/>
  <c r="K81" i="4"/>
  <c r="J81" i="4"/>
  <c r="C21" i="4" l="1"/>
  <c r="B21" i="4"/>
  <c r="D21" i="4" s="1"/>
  <c r="E21" i="4" s="1"/>
  <c r="A22" i="4" s="1"/>
  <c r="C22" i="6"/>
  <c r="E30" i="7"/>
  <c r="C31" i="7"/>
  <c r="E20" i="5"/>
  <c r="A21" i="5" s="1"/>
  <c r="C20" i="5"/>
  <c r="B20" i="5"/>
  <c r="D20" i="5" s="1"/>
  <c r="F30" i="5"/>
  <c r="F31" i="4"/>
  <c r="I21" i="3"/>
  <c r="K21" i="3"/>
  <c r="J21" i="3"/>
  <c r="H21" i="3"/>
  <c r="D21" i="3"/>
  <c r="E21" i="3" s="1"/>
  <c r="A22" i="3" s="1"/>
  <c r="H82" i="4"/>
  <c r="I82" i="4"/>
  <c r="K82" i="4"/>
  <c r="J82" i="4"/>
  <c r="C22" i="4" l="1"/>
  <c r="B22" i="4"/>
  <c r="D22" i="4" s="1"/>
  <c r="E22" i="4" s="1"/>
  <c r="A23" i="4" s="1"/>
  <c r="F31" i="5"/>
  <c r="C21" i="5"/>
  <c r="B21" i="5"/>
  <c r="D21" i="5" s="1"/>
  <c r="E21" i="5" s="1"/>
  <c r="A22" i="5" s="1"/>
  <c r="F32" i="4"/>
  <c r="J22" i="6"/>
  <c r="K22" i="6"/>
  <c r="I22" i="6"/>
  <c r="H22" i="6"/>
  <c r="D22" i="6"/>
  <c r="E22" i="6" s="1"/>
  <c r="A23" i="6" s="1"/>
  <c r="C22" i="3"/>
  <c r="E31" i="7"/>
  <c r="C32" i="7"/>
  <c r="I82" i="5"/>
  <c r="J82" i="5"/>
  <c r="H82" i="5"/>
  <c r="K82" i="5"/>
  <c r="H83" i="4"/>
  <c r="J83" i="4"/>
  <c r="K83" i="4"/>
  <c r="I83" i="4"/>
  <c r="C23" i="4" l="1"/>
  <c r="B23" i="4"/>
  <c r="D23" i="4" s="1"/>
  <c r="E23" i="4" s="1"/>
  <c r="A24" i="4" s="1"/>
  <c r="E22" i="5"/>
  <c r="A23" i="5" s="1"/>
  <c r="C22" i="5"/>
  <c r="B22" i="5"/>
  <c r="D22" i="5" s="1"/>
  <c r="I22" i="3"/>
  <c r="J22" i="3"/>
  <c r="H22" i="3"/>
  <c r="K22" i="3"/>
  <c r="D22" i="3"/>
  <c r="E22" i="3" s="1"/>
  <c r="A23" i="3" s="1"/>
  <c r="C23" i="6"/>
  <c r="I83" i="5"/>
  <c r="K83" i="5"/>
  <c r="J83" i="5"/>
  <c r="H83" i="5"/>
  <c r="F33" i="4"/>
  <c r="F32" i="5"/>
  <c r="E32" i="7"/>
  <c r="C33" i="7"/>
  <c r="H84" i="4"/>
  <c r="K84" i="4"/>
  <c r="J84" i="4"/>
  <c r="I84" i="4"/>
  <c r="C24" i="4" l="1"/>
  <c r="B24" i="4"/>
  <c r="D24" i="4" s="1"/>
  <c r="E24" i="4" s="1"/>
  <c r="A25" i="4" s="1"/>
  <c r="E23" i="5"/>
  <c r="A24" i="5" s="1"/>
  <c r="C23" i="5"/>
  <c r="B23" i="5"/>
  <c r="D23" i="5" s="1"/>
  <c r="E33" i="7"/>
  <c r="C34" i="7"/>
  <c r="F34" i="4"/>
  <c r="C23" i="3"/>
  <c r="F33" i="5"/>
  <c r="J23" i="6"/>
  <c r="H23" i="6"/>
  <c r="I23" i="6"/>
  <c r="K23" i="6"/>
  <c r="D23" i="6"/>
  <c r="E23" i="6" s="1"/>
  <c r="A24" i="6" s="1"/>
  <c r="I84" i="5"/>
  <c r="K84" i="5"/>
  <c r="J84" i="5"/>
  <c r="H84" i="5"/>
  <c r="H85" i="4"/>
  <c r="K85" i="4"/>
  <c r="J85" i="4"/>
  <c r="I85" i="4"/>
  <c r="C25" i="4" l="1"/>
  <c r="B25" i="4"/>
  <c r="D25" i="4" s="1"/>
  <c r="E25" i="4" s="1"/>
  <c r="C24" i="5"/>
  <c r="B24" i="5"/>
  <c r="I23" i="3"/>
  <c r="K23" i="3"/>
  <c r="J23" i="3"/>
  <c r="H23" i="3"/>
  <c r="D23" i="3"/>
  <c r="E23" i="3" s="1"/>
  <c r="A24" i="3" s="1"/>
  <c r="F34" i="5"/>
  <c r="F35" i="4"/>
  <c r="E34" i="7"/>
  <c r="C35" i="7"/>
  <c r="C24" i="6"/>
  <c r="I85" i="5"/>
  <c r="H85" i="5"/>
  <c r="J85" i="5"/>
  <c r="K85" i="5"/>
  <c r="H86" i="4"/>
  <c r="I86" i="4"/>
  <c r="J86" i="4"/>
  <c r="K86" i="4"/>
  <c r="D15" i="2" l="1"/>
  <c r="A26" i="4"/>
  <c r="F35" i="5"/>
  <c r="I86" i="5"/>
  <c r="J86" i="5"/>
  <c r="K86" i="5"/>
  <c r="H86" i="5"/>
  <c r="F36" i="4"/>
  <c r="C24" i="3"/>
  <c r="J24" i="6"/>
  <c r="K24" i="6"/>
  <c r="H24" i="6"/>
  <c r="I24" i="6"/>
  <c r="D24" i="6"/>
  <c r="E24" i="6" s="1"/>
  <c r="A25" i="6" s="1"/>
  <c r="D24" i="5"/>
  <c r="E24" i="5" s="1"/>
  <c r="A25" i="5" s="1"/>
  <c r="E35" i="7"/>
  <c r="C36" i="7"/>
  <c r="H87" i="4"/>
  <c r="H124" i="4" s="1"/>
  <c r="E15" i="2" s="1"/>
  <c r="J87" i="4"/>
  <c r="K87" i="4"/>
  <c r="I87" i="4"/>
  <c r="E36" i="7" l="1"/>
  <c r="C37" i="7"/>
  <c r="I24" i="3"/>
  <c r="J24" i="3"/>
  <c r="H24" i="3"/>
  <c r="K24" i="3"/>
  <c r="D24" i="3"/>
  <c r="E24" i="3" s="1"/>
  <c r="A25" i="3" s="1"/>
  <c r="F36" i="5"/>
  <c r="F37" i="4"/>
  <c r="C26" i="4"/>
  <c r="B26" i="4"/>
  <c r="C25" i="5"/>
  <c r="B25" i="5"/>
  <c r="C25" i="6"/>
  <c r="F37" i="5" l="1"/>
  <c r="D26" i="4"/>
  <c r="E26" i="4" s="1"/>
  <c r="A27" i="4" s="1"/>
  <c r="E37" i="7"/>
  <c r="C38" i="7"/>
  <c r="I87" i="5"/>
  <c r="K87" i="5"/>
  <c r="H87" i="5"/>
  <c r="H124" i="5" s="1"/>
  <c r="J87" i="5"/>
  <c r="I88" i="4"/>
  <c r="J88" i="4"/>
  <c r="K88" i="4"/>
  <c r="J25" i="6"/>
  <c r="H25" i="6"/>
  <c r="K25" i="6"/>
  <c r="I25" i="6"/>
  <c r="D25" i="6"/>
  <c r="E25" i="6" s="1"/>
  <c r="A26" i="6" s="1"/>
  <c r="F38" i="4"/>
  <c r="C25" i="3"/>
  <c r="D25" i="5"/>
  <c r="E25" i="5" s="1"/>
  <c r="A26" i="5" s="1"/>
  <c r="I25" i="3" l="1"/>
  <c r="K25" i="3"/>
  <c r="J25" i="3"/>
  <c r="H25" i="3"/>
  <c r="D25" i="3"/>
  <c r="E25" i="3" s="1"/>
  <c r="A26" i="3" s="1"/>
  <c r="F39" i="4"/>
  <c r="F38" i="5"/>
  <c r="C27" i="4"/>
  <c r="B27" i="4"/>
  <c r="D27" i="4" s="1"/>
  <c r="E27" i="4" s="1"/>
  <c r="A28" i="4" s="1"/>
  <c r="C26" i="5"/>
  <c r="B26" i="5"/>
  <c r="D26" i="5" s="1"/>
  <c r="E26" i="5" s="1"/>
  <c r="A27" i="5" s="1"/>
  <c r="C26" i="6"/>
  <c r="E38" i="7"/>
  <c r="C39" i="7"/>
  <c r="C27" i="5" l="1"/>
  <c r="B27" i="5"/>
  <c r="D27" i="5" s="1"/>
  <c r="E27" i="5" s="1"/>
  <c r="A28" i="5" s="1"/>
  <c r="C28" i="4"/>
  <c r="B28" i="4"/>
  <c r="J26" i="6"/>
  <c r="K26" i="6"/>
  <c r="H26" i="6"/>
  <c r="I26" i="6"/>
  <c r="D26" i="6"/>
  <c r="E26" i="6" s="1"/>
  <c r="A27" i="6" s="1"/>
  <c r="F39" i="5"/>
  <c r="E39" i="7"/>
  <c r="C40" i="7"/>
  <c r="F40" i="4"/>
  <c r="J89" i="4"/>
  <c r="I89" i="4"/>
  <c r="K89" i="4"/>
  <c r="J88" i="5"/>
  <c r="K88" i="5"/>
  <c r="I88" i="5"/>
  <c r="C26" i="3"/>
  <c r="C28" i="5" l="1"/>
  <c r="B28" i="5"/>
  <c r="D28" i="5" s="1"/>
  <c r="E28" i="5" s="1"/>
  <c r="A29" i="5" s="1"/>
  <c r="K90" i="4"/>
  <c r="J90" i="4"/>
  <c r="I90" i="4"/>
  <c r="E40" i="7"/>
  <c r="C41" i="7"/>
  <c r="D28" i="4"/>
  <c r="E28" i="4" s="1"/>
  <c r="A29" i="4" s="1"/>
  <c r="I26" i="3"/>
  <c r="J26" i="3"/>
  <c r="H26" i="3"/>
  <c r="K26" i="3"/>
  <c r="D26" i="3"/>
  <c r="E26" i="3" s="1"/>
  <c r="A27" i="3" s="1"/>
  <c r="C27" i="6"/>
  <c r="F41" i="4"/>
  <c r="F40" i="5"/>
  <c r="K89" i="5"/>
  <c r="J89" i="5"/>
  <c r="I89" i="5"/>
  <c r="C29" i="5" l="1"/>
  <c r="B29" i="5"/>
  <c r="D29" i="5" s="1"/>
  <c r="E29" i="5" s="1"/>
  <c r="A30" i="5" s="1"/>
  <c r="F41" i="5"/>
  <c r="J27" i="6"/>
  <c r="H27" i="6"/>
  <c r="K27" i="6"/>
  <c r="I27" i="6"/>
  <c r="D27" i="6"/>
  <c r="E27" i="6" s="1"/>
  <c r="A28" i="6" s="1"/>
  <c r="E41" i="7"/>
  <c r="C42" i="7"/>
  <c r="F42" i="4"/>
  <c r="C27" i="3"/>
  <c r="C29" i="4"/>
  <c r="B29" i="4"/>
  <c r="D29" i="4" s="1"/>
  <c r="E29" i="4" s="1"/>
  <c r="A30" i="4" s="1"/>
  <c r="K90" i="5"/>
  <c r="I90" i="5"/>
  <c r="J90" i="5"/>
  <c r="C30" i="4" l="1"/>
  <c r="B30" i="4"/>
  <c r="D30" i="4" s="1"/>
  <c r="E30" i="4" s="1"/>
  <c r="A31" i="4" s="1"/>
  <c r="C30" i="5"/>
  <c r="B30" i="5"/>
  <c r="I27" i="3"/>
  <c r="K27" i="3"/>
  <c r="J27" i="3"/>
  <c r="H27" i="3"/>
  <c r="D27" i="3"/>
  <c r="E27" i="3" s="1"/>
  <c r="A28" i="3" s="1"/>
  <c r="C28" i="6"/>
  <c r="E42" i="7"/>
  <c r="C43" i="7"/>
  <c r="F42" i="5"/>
  <c r="F43" i="4"/>
  <c r="I91" i="4"/>
  <c r="K91" i="4"/>
  <c r="J91" i="4"/>
  <c r="I91" i="5"/>
  <c r="J91" i="5"/>
  <c r="K91" i="5"/>
  <c r="C31" i="4" l="1"/>
  <c r="B31" i="4"/>
  <c r="D31" i="4" s="1"/>
  <c r="E31" i="4" s="1"/>
  <c r="A32" i="4" s="1"/>
  <c r="J92" i="5"/>
  <c r="K92" i="5"/>
  <c r="I92" i="5"/>
  <c r="F44" i="4"/>
  <c r="E43" i="7"/>
  <c r="C44" i="7"/>
  <c r="D30" i="5"/>
  <c r="E30" i="5" s="1"/>
  <c r="A31" i="5" s="1"/>
  <c r="J28" i="6"/>
  <c r="K28" i="6"/>
  <c r="H28" i="6"/>
  <c r="I28" i="6"/>
  <c r="D28" i="6"/>
  <c r="E28" i="6" s="1"/>
  <c r="A29" i="6" s="1"/>
  <c r="C28" i="3"/>
  <c r="F43" i="5"/>
  <c r="I92" i="4"/>
  <c r="K92" i="4"/>
  <c r="J92" i="4"/>
  <c r="C32" i="4" l="1"/>
  <c r="B32" i="4"/>
  <c r="D32" i="4" s="1"/>
  <c r="E32" i="4" s="1"/>
  <c r="A33" i="4" s="1"/>
  <c r="C29" i="6"/>
  <c r="F45" i="4"/>
  <c r="E31" i="5"/>
  <c r="A32" i="5" s="1"/>
  <c r="C31" i="5"/>
  <c r="B31" i="5"/>
  <c r="D31" i="5" s="1"/>
  <c r="E44" i="7"/>
  <c r="C45" i="7"/>
  <c r="F44" i="5"/>
  <c r="I28" i="3"/>
  <c r="J28" i="3"/>
  <c r="H28" i="3"/>
  <c r="K28" i="3"/>
  <c r="D28" i="3"/>
  <c r="E28" i="3" s="1"/>
  <c r="A29" i="3" s="1"/>
  <c r="J93" i="4"/>
  <c r="I93" i="4"/>
  <c r="K93" i="4"/>
  <c r="C33" i="4" l="1"/>
  <c r="B33" i="4"/>
  <c r="D33" i="4" s="1"/>
  <c r="E33" i="4" s="1"/>
  <c r="A34" i="4" s="1"/>
  <c r="E32" i="5"/>
  <c r="A33" i="5" s="1"/>
  <c r="C32" i="5"/>
  <c r="B32" i="5"/>
  <c r="D32" i="5" s="1"/>
  <c r="C29" i="3"/>
  <c r="F46" i="4"/>
  <c r="E45" i="7"/>
  <c r="C46" i="7"/>
  <c r="F45" i="5"/>
  <c r="K93" i="5"/>
  <c r="I93" i="5"/>
  <c r="J93" i="5"/>
  <c r="J29" i="6"/>
  <c r="H29" i="6"/>
  <c r="K29" i="6"/>
  <c r="I29" i="6"/>
  <c r="D29" i="6"/>
  <c r="E29" i="6" s="1"/>
  <c r="A30" i="6" s="1"/>
  <c r="K94" i="4"/>
  <c r="J94" i="4"/>
  <c r="I94" i="4"/>
  <c r="C34" i="4" l="1"/>
  <c r="B34" i="4"/>
  <c r="D34" i="4" s="1"/>
  <c r="E34" i="4" s="1"/>
  <c r="A35" i="4" s="1"/>
  <c r="C33" i="5"/>
  <c r="B33" i="5"/>
  <c r="I29" i="3"/>
  <c r="K29" i="3"/>
  <c r="J29" i="3"/>
  <c r="H29" i="3"/>
  <c r="D29" i="3"/>
  <c r="E29" i="3" s="1"/>
  <c r="A30" i="3" s="1"/>
  <c r="E46" i="7"/>
  <c r="C47" i="7"/>
  <c r="C30" i="6"/>
  <c r="F47" i="4"/>
  <c r="F46" i="5"/>
  <c r="K94" i="5"/>
  <c r="I94" i="5"/>
  <c r="J94" i="5"/>
  <c r="J95" i="4"/>
  <c r="I95" i="4"/>
  <c r="K95" i="4"/>
  <c r="C35" i="4" l="1"/>
  <c r="B35" i="4"/>
  <c r="D35" i="4" s="1"/>
  <c r="E35" i="4" s="1"/>
  <c r="A36" i="4" s="1"/>
  <c r="I95" i="5"/>
  <c r="K95" i="5"/>
  <c r="J95" i="5"/>
  <c r="C30" i="3"/>
  <c r="J30" i="6"/>
  <c r="K30" i="6"/>
  <c r="I30" i="6"/>
  <c r="H30" i="6"/>
  <c r="D30" i="6"/>
  <c r="E30" i="6" s="1"/>
  <c r="A31" i="6" s="1"/>
  <c r="F47" i="5"/>
  <c r="D33" i="5"/>
  <c r="E33" i="5" s="1"/>
  <c r="A34" i="5" s="1"/>
  <c r="F48" i="4"/>
  <c r="E47" i="7"/>
  <c r="C48" i="7"/>
  <c r="I96" i="4"/>
  <c r="J96" i="4"/>
  <c r="K96" i="4"/>
  <c r="C36" i="4" l="1"/>
  <c r="B36" i="4"/>
  <c r="D36" i="4" s="1"/>
  <c r="E36" i="4" s="1"/>
  <c r="A37" i="4" s="1"/>
  <c r="E48" i="7"/>
  <c r="C49" i="7"/>
  <c r="F49" i="4"/>
  <c r="F48" i="5"/>
  <c r="C34" i="5"/>
  <c r="B34" i="5"/>
  <c r="D34" i="5" s="1"/>
  <c r="E34" i="5" s="1"/>
  <c r="A35" i="5" s="1"/>
  <c r="I30" i="3"/>
  <c r="J30" i="3"/>
  <c r="H30" i="3"/>
  <c r="K30" i="3"/>
  <c r="D30" i="3"/>
  <c r="E30" i="3" s="1"/>
  <c r="A31" i="3" s="1"/>
  <c r="C31" i="6"/>
  <c r="J97" i="4"/>
  <c r="K97" i="4"/>
  <c r="I97" i="4"/>
  <c r="C35" i="5" l="1"/>
  <c r="B35" i="5"/>
  <c r="D35" i="5" s="1"/>
  <c r="E35" i="5" s="1"/>
  <c r="A36" i="5" s="1"/>
  <c r="C37" i="4"/>
  <c r="B37" i="4"/>
  <c r="F49" i="5"/>
  <c r="F50" i="4"/>
  <c r="J31" i="6"/>
  <c r="H31" i="6"/>
  <c r="I31" i="6"/>
  <c r="K31" i="6"/>
  <c r="D31" i="6"/>
  <c r="E31" i="6" s="1"/>
  <c r="A32" i="6" s="1"/>
  <c r="J96" i="5"/>
  <c r="K96" i="5"/>
  <c r="I96" i="5"/>
  <c r="C31" i="3"/>
  <c r="E49" i="7"/>
  <c r="C50" i="7"/>
  <c r="K98" i="4"/>
  <c r="I98" i="4"/>
  <c r="J98" i="4"/>
  <c r="C36" i="5" l="1"/>
  <c r="B36" i="5"/>
  <c r="D36" i="5" s="1"/>
  <c r="E36" i="5" s="1"/>
  <c r="A37" i="5" s="1"/>
  <c r="F50" i="5"/>
  <c r="C32" i="6"/>
  <c r="D37" i="4"/>
  <c r="E37" i="4" s="1"/>
  <c r="K99" i="4"/>
  <c r="J99" i="4"/>
  <c r="I99" i="4"/>
  <c r="I124" i="4" s="1"/>
  <c r="E16" i="2" s="1"/>
  <c r="I31" i="3"/>
  <c r="K31" i="3"/>
  <c r="J31" i="3"/>
  <c r="H31" i="3"/>
  <c r="H68" i="3" s="1"/>
  <c r="C15" i="2" s="1"/>
  <c r="D31" i="3"/>
  <c r="E31" i="3" s="1"/>
  <c r="E50" i="7"/>
  <c r="C51" i="7"/>
  <c r="F51" i="4"/>
  <c r="K97" i="5"/>
  <c r="J97" i="5"/>
  <c r="I97" i="5"/>
  <c r="C37" i="5" l="1"/>
  <c r="B37" i="5"/>
  <c r="D37" i="5" s="1"/>
  <c r="E37" i="5" s="1"/>
  <c r="A38" i="5" s="1"/>
  <c r="F52" i="4"/>
  <c r="D16" i="2"/>
  <c r="A38" i="4"/>
  <c r="K32" i="6"/>
  <c r="I32" i="6"/>
  <c r="J32" i="6"/>
  <c r="D32" i="6"/>
  <c r="E32" i="6" s="1"/>
  <c r="A33" i="6" s="1"/>
  <c r="B15" i="2"/>
  <c r="A32" i="3"/>
  <c r="F51" i="5"/>
  <c r="E51" i="7"/>
  <c r="C52" i="7"/>
  <c r="J98" i="5"/>
  <c r="K98" i="5"/>
  <c r="I98" i="5"/>
  <c r="C38" i="5" l="1"/>
  <c r="B38" i="5"/>
  <c r="D38" i="5" s="1"/>
  <c r="E38" i="5" s="1"/>
  <c r="A39" i="5" s="1"/>
  <c r="C33" i="6"/>
  <c r="C38" i="4"/>
  <c r="B38" i="4"/>
  <c r="D38" i="4" s="1"/>
  <c r="E38" i="4" s="1"/>
  <c r="A39" i="4" s="1"/>
  <c r="F52" i="5"/>
  <c r="E52" i="7"/>
  <c r="C53" i="7"/>
  <c r="C32" i="3"/>
  <c r="F53" i="4"/>
  <c r="I99" i="5"/>
  <c r="I124" i="5" s="1"/>
  <c r="J99" i="5"/>
  <c r="K99" i="5"/>
  <c r="C39" i="5" l="1"/>
  <c r="B39" i="5"/>
  <c r="D39" i="5" s="1"/>
  <c r="E39" i="5" s="1"/>
  <c r="A40" i="5" s="1"/>
  <c r="C39" i="4"/>
  <c r="B39" i="4"/>
  <c r="J100" i="4"/>
  <c r="K100" i="4"/>
  <c r="K100" i="5"/>
  <c r="J100" i="5"/>
  <c r="F54" i="4"/>
  <c r="E53" i="7"/>
  <c r="C54" i="7"/>
  <c r="J32" i="3"/>
  <c r="K32" i="3"/>
  <c r="I32" i="3"/>
  <c r="D32" i="3"/>
  <c r="E32" i="3" s="1"/>
  <c r="A33" i="3" s="1"/>
  <c r="F53" i="5"/>
  <c r="J33" i="6"/>
  <c r="I33" i="6"/>
  <c r="K33" i="6"/>
  <c r="D33" i="6"/>
  <c r="E33" i="6" s="1"/>
  <c r="A34" i="6" s="1"/>
  <c r="C40" i="5" l="1"/>
  <c r="B40" i="5"/>
  <c r="D40" i="5" s="1"/>
  <c r="E40" i="5" s="1"/>
  <c r="A41" i="5" s="1"/>
  <c r="F54" i="5"/>
  <c r="C34" i="6"/>
  <c r="F55" i="4"/>
  <c r="D39" i="4"/>
  <c r="E39" i="4" s="1"/>
  <c r="A40" i="4" s="1"/>
  <c r="K101" i="4"/>
  <c r="J101" i="4"/>
  <c r="C33" i="3"/>
  <c r="E54" i="7"/>
  <c r="C55" i="7"/>
  <c r="K101" i="5"/>
  <c r="J101" i="5"/>
  <c r="C41" i="5" l="1"/>
  <c r="B41" i="5"/>
  <c r="D41" i="5" s="1"/>
  <c r="E41" i="5" s="1"/>
  <c r="A42" i="5" s="1"/>
  <c r="I34" i="6"/>
  <c r="J34" i="6"/>
  <c r="K34" i="6"/>
  <c r="D34" i="6"/>
  <c r="E34" i="6" s="1"/>
  <c r="A35" i="6" s="1"/>
  <c r="E55" i="7"/>
  <c r="C56" i="7"/>
  <c r="K33" i="3"/>
  <c r="I33" i="3"/>
  <c r="J33" i="3"/>
  <c r="D33" i="3"/>
  <c r="E33" i="3" s="1"/>
  <c r="A34" i="3" s="1"/>
  <c r="C40" i="4"/>
  <c r="B40" i="4"/>
  <c r="D40" i="4" s="1"/>
  <c r="E40" i="4" s="1"/>
  <c r="A41" i="4" s="1"/>
  <c r="K102" i="5"/>
  <c r="J102" i="5"/>
  <c r="F56" i="4"/>
  <c r="F55" i="5"/>
  <c r="C41" i="4" l="1"/>
  <c r="B41" i="4"/>
  <c r="D41" i="4" s="1"/>
  <c r="E41" i="4" s="1"/>
  <c r="A42" i="4" s="1"/>
  <c r="E42" i="5"/>
  <c r="A43" i="5" s="1"/>
  <c r="C42" i="5"/>
  <c r="B42" i="5"/>
  <c r="D42" i="5" s="1"/>
  <c r="J102" i="4"/>
  <c r="K102" i="4"/>
  <c r="F57" i="4"/>
  <c r="C35" i="6"/>
  <c r="F56" i="5"/>
  <c r="C34" i="3"/>
  <c r="E56" i="7"/>
  <c r="C57" i="7"/>
  <c r="J103" i="5"/>
  <c r="K103" i="5"/>
  <c r="C42" i="4" l="1"/>
  <c r="B42" i="4"/>
  <c r="D42" i="4" s="1"/>
  <c r="E42" i="4" s="1"/>
  <c r="A43" i="4" s="1"/>
  <c r="K34" i="3"/>
  <c r="I34" i="3"/>
  <c r="J34" i="3"/>
  <c r="D34" i="3"/>
  <c r="E34" i="3" s="1"/>
  <c r="A35" i="3" s="1"/>
  <c r="C43" i="5"/>
  <c r="B43" i="5"/>
  <c r="J35" i="6"/>
  <c r="I35" i="6"/>
  <c r="K35" i="6"/>
  <c r="D35" i="6"/>
  <c r="E35" i="6" s="1"/>
  <c r="A36" i="6" s="1"/>
  <c r="E57" i="7"/>
  <c r="C58" i="7"/>
  <c r="F58" i="4"/>
  <c r="F57" i="5"/>
  <c r="K104" i="5"/>
  <c r="J104" i="5"/>
  <c r="K103" i="4"/>
  <c r="J103" i="4"/>
  <c r="C43" i="4" l="1"/>
  <c r="B43" i="4"/>
  <c r="D43" i="4" s="1"/>
  <c r="E43" i="4" s="1"/>
  <c r="A44" i="4" s="1"/>
  <c r="E58" i="7"/>
  <c r="C59" i="7"/>
  <c r="K105" i="5"/>
  <c r="J105" i="5"/>
  <c r="F58" i="5"/>
  <c r="C35" i="3"/>
  <c r="F59" i="4"/>
  <c r="C36" i="6"/>
  <c r="D43" i="5"/>
  <c r="E43" i="5" s="1"/>
  <c r="A44" i="5" s="1"/>
  <c r="J104" i="4"/>
  <c r="K104" i="4"/>
  <c r="C44" i="4" l="1"/>
  <c r="B44" i="4"/>
  <c r="D44" i="4" s="1"/>
  <c r="E44" i="4" s="1"/>
  <c r="A45" i="4" s="1"/>
  <c r="E44" i="5"/>
  <c r="A45" i="5" s="1"/>
  <c r="C44" i="5"/>
  <c r="B44" i="5"/>
  <c r="D44" i="5" s="1"/>
  <c r="K36" i="6"/>
  <c r="J36" i="6"/>
  <c r="I36" i="6"/>
  <c r="D36" i="6"/>
  <c r="E36" i="6" s="1"/>
  <c r="A37" i="6" s="1"/>
  <c r="I35" i="3"/>
  <c r="K35" i="3"/>
  <c r="J35" i="3"/>
  <c r="D35" i="3"/>
  <c r="E35" i="3" s="1"/>
  <c r="A36" i="3" s="1"/>
  <c r="F60" i="4"/>
  <c r="F59" i="5"/>
  <c r="E59" i="7"/>
  <c r="C60" i="7"/>
  <c r="J105" i="4"/>
  <c r="K105" i="4"/>
  <c r="C45" i="4" l="1"/>
  <c r="B45" i="4"/>
  <c r="D45" i="4" s="1"/>
  <c r="E45" i="4" s="1"/>
  <c r="A46" i="4" s="1"/>
  <c r="F61" i="4"/>
  <c r="C36" i="3"/>
  <c r="E60" i="7"/>
  <c r="C61" i="7"/>
  <c r="E61" i="7" s="1"/>
  <c r="C45" i="5"/>
  <c r="B45" i="5"/>
  <c r="D45" i="5" s="1"/>
  <c r="E45" i="5" s="1"/>
  <c r="A46" i="5" s="1"/>
  <c r="C37" i="6"/>
  <c r="F60" i="5"/>
  <c r="K106" i="5"/>
  <c r="J106" i="5"/>
  <c r="J106" i="4"/>
  <c r="K106" i="4"/>
  <c r="C46" i="5" l="1"/>
  <c r="B46" i="5"/>
  <c r="D46" i="5" s="1"/>
  <c r="E46" i="5" s="1"/>
  <c r="A47" i="5" s="1"/>
  <c r="C46" i="4"/>
  <c r="B46" i="4"/>
  <c r="K107" i="5"/>
  <c r="J107" i="5"/>
  <c r="J36" i="3"/>
  <c r="I36" i="3"/>
  <c r="K36" i="3"/>
  <c r="D36" i="3"/>
  <c r="E36" i="3" s="1"/>
  <c r="A37" i="3" s="1"/>
  <c r="F61" i="5"/>
  <c r="I37" i="6"/>
  <c r="J37" i="6"/>
  <c r="K37" i="6"/>
  <c r="D37" i="6"/>
  <c r="E37" i="6" s="1"/>
  <c r="A38" i="6" s="1"/>
  <c r="K107" i="4"/>
  <c r="J107" i="4"/>
  <c r="C47" i="5" l="1"/>
  <c r="B47" i="5"/>
  <c r="D47" i="5" s="1"/>
  <c r="E47" i="5" s="1"/>
  <c r="A48" i="5" s="1"/>
  <c r="C37" i="3"/>
  <c r="D46" i="4"/>
  <c r="E46" i="4" s="1"/>
  <c r="A47" i="4" s="1"/>
  <c r="J108" i="4"/>
  <c r="K108" i="4"/>
  <c r="C38" i="6"/>
  <c r="K108" i="5"/>
  <c r="J108" i="5"/>
  <c r="C48" i="5" l="1"/>
  <c r="B48" i="5"/>
  <c r="D48" i="5" s="1"/>
  <c r="E48" i="5" s="1"/>
  <c r="A49" i="5" s="1"/>
  <c r="C47" i="4"/>
  <c r="B47" i="4"/>
  <c r="I38" i="6"/>
  <c r="J38" i="6"/>
  <c r="K38" i="6"/>
  <c r="D38" i="6"/>
  <c r="E38" i="6" s="1"/>
  <c r="A39" i="6" s="1"/>
  <c r="J109" i="5"/>
  <c r="K109" i="5"/>
  <c r="K37" i="3"/>
  <c r="I37" i="3"/>
  <c r="J37" i="3"/>
  <c r="D37" i="3"/>
  <c r="E37" i="3" s="1"/>
  <c r="A38" i="3" s="1"/>
  <c r="C49" i="5" l="1"/>
  <c r="B49" i="5"/>
  <c r="D49" i="5" s="1"/>
  <c r="E49" i="5" s="1"/>
  <c r="A50" i="5" s="1"/>
  <c r="C39" i="6"/>
  <c r="C38" i="3"/>
  <c r="K109" i="4"/>
  <c r="J109" i="4"/>
  <c r="D47" i="4"/>
  <c r="E47" i="4" s="1"/>
  <c r="A48" i="4" s="1"/>
  <c r="K110" i="5"/>
  <c r="J110" i="5"/>
  <c r="C50" i="5" l="1"/>
  <c r="K112" i="5" s="1"/>
  <c r="B50" i="5"/>
  <c r="D50" i="5" s="1"/>
  <c r="E50" i="5" s="1"/>
  <c r="A51" i="5" s="1"/>
  <c r="K38" i="3"/>
  <c r="J38" i="3"/>
  <c r="I38" i="3"/>
  <c r="D38" i="3"/>
  <c r="E38" i="3" s="1"/>
  <c r="A39" i="3" s="1"/>
  <c r="J39" i="6"/>
  <c r="K39" i="6"/>
  <c r="I39" i="6"/>
  <c r="D39" i="6"/>
  <c r="E39" i="6" s="1"/>
  <c r="A40" i="6" s="1"/>
  <c r="C48" i="4"/>
  <c r="B48" i="4"/>
  <c r="J111" i="5"/>
  <c r="J124" i="5" s="1"/>
  <c r="K111" i="5"/>
  <c r="C51" i="5" l="1"/>
  <c r="K113" i="5" s="1"/>
  <c r="B51" i="5"/>
  <c r="D51" i="5" s="1"/>
  <c r="E51" i="5" s="1"/>
  <c r="A52" i="5" s="1"/>
  <c r="J110" i="4"/>
  <c r="K110" i="4"/>
  <c r="D48" i="4"/>
  <c r="E48" i="4" s="1"/>
  <c r="A49" i="4" s="1"/>
  <c r="C40" i="6"/>
  <c r="C39" i="3"/>
  <c r="C52" i="5" l="1"/>
  <c r="K114" i="5" s="1"/>
  <c r="B52" i="5"/>
  <c r="D52" i="5" s="1"/>
  <c r="E52" i="5" s="1"/>
  <c r="A53" i="5" s="1"/>
  <c r="K40" i="6"/>
  <c r="I40" i="6"/>
  <c r="J40" i="6"/>
  <c r="D40" i="6"/>
  <c r="E40" i="6" s="1"/>
  <c r="A41" i="6" s="1"/>
  <c r="I39" i="3"/>
  <c r="J39" i="3"/>
  <c r="K39" i="3"/>
  <c r="D39" i="3"/>
  <c r="E39" i="3" s="1"/>
  <c r="A40" i="3" s="1"/>
  <c r="C49" i="4"/>
  <c r="B49" i="4"/>
  <c r="C53" i="5" l="1"/>
  <c r="K115" i="5" s="1"/>
  <c r="B53" i="5"/>
  <c r="D53" i="5" s="1"/>
  <c r="E53" i="5" s="1"/>
  <c r="A54" i="5" s="1"/>
  <c r="J111" i="4"/>
  <c r="J124" i="4" s="1"/>
  <c r="E17" i="2" s="1"/>
  <c r="K111" i="4"/>
  <c r="C40" i="3"/>
  <c r="C41" i="6"/>
  <c r="D49" i="4"/>
  <c r="E49" i="4" s="1"/>
  <c r="C54" i="5" l="1"/>
  <c r="K116" i="5" s="1"/>
  <c r="B54" i="5"/>
  <c r="D54" i="5" s="1"/>
  <c r="E54" i="5" s="1"/>
  <c r="A55" i="5" s="1"/>
  <c r="J40" i="3"/>
  <c r="K40" i="3"/>
  <c r="I40" i="3"/>
  <c r="D40" i="3"/>
  <c r="E40" i="3" s="1"/>
  <c r="A41" i="3" s="1"/>
  <c r="A50" i="4"/>
  <c r="D17" i="2"/>
  <c r="J41" i="6"/>
  <c r="I41" i="6"/>
  <c r="K41" i="6"/>
  <c r="D41" i="6"/>
  <c r="E41" i="6" s="1"/>
  <c r="A42" i="6" s="1"/>
  <c r="C55" i="5" l="1"/>
  <c r="K117" i="5" s="1"/>
  <c r="B55" i="5"/>
  <c r="D55" i="5" s="1"/>
  <c r="E55" i="5" s="1"/>
  <c r="A56" i="5" s="1"/>
  <c r="C50" i="4"/>
  <c r="K112" i="4" s="1"/>
  <c r="B50" i="4"/>
  <c r="C41" i="3"/>
  <c r="C42" i="6"/>
  <c r="C56" i="5" l="1"/>
  <c r="K118" i="5" s="1"/>
  <c r="B56" i="5"/>
  <c r="D56" i="5" s="1"/>
  <c r="E56" i="5" s="1"/>
  <c r="A57" i="5" s="1"/>
  <c r="K41" i="3"/>
  <c r="J41" i="3"/>
  <c r="I41" i="3"/>
  <c r="D41" i="3"/>
  <c r="E41" i="3" s="1"/>
  <c r="A42" i="3" s="1"/>
  <c r="D50" i="4"/>
  <c r="E50" i="4" s="1"/>
  <c r="A51" i="4" s="1"/>
  <c r="I42" i="6"/>
  <c r="K42" i="6"/>
  <c r="J42" i="6"/>
  <c r="D42" i="6"/>
  <c r="E42" i="6" s="1"/>
  <c r="A43" i="6" s="1"/>
  <c r="C57" i="5" l="1"/>
  <c r="K119" i="5" s="1"/>
  <c r="B57" i="5"/>
  <c r="D57" i="5" s="1"/>
  <c r="E57" i="5" s="1"/>
  <c r="A58" i="5" s="1"/>
  <c r="C43" i="6"/>
  <c r="C51" i="4"/>
  <c r="K113" i="4" s="1"/>
  <c r="B51" i="4"/>
  <c r="D51" i="4" s="1"/>
  <c r="E51" i="4" s="1"/>
  <c r="A52" i="4" s="1"/>
  <c r="C42" i="3"/>
  <c r="C58" i="5" l="1"/>
  <c r="K120" i="5" s="1"/>
  <c r="B58" i="5"/>
  <c r="D58" i="5" s="1"/>
  <c r="E58" i="5" s="1"/>
  <c r="A59" i="5" s="1"/>
  <c r="C52" i="4"/>
  <c r="K114" i="4" s="1"/>
  <c r="B52" i="4"/>
  <c r="J43" i="6"/>
  <c r="I43" i="6"/>
  <c r="K43" i="6"/>
  <c r="D43" i="6"/>
  <c r="E43" i="6" s="1"/>
  <c r="A44" i="6" s="1"/>
  <c r="J42" i="3"/>
  <c r="I42" i="3"/>
  <c r="K42" i="3"/>
  <c r="D42" i="3"/>
  <c r="E42" i="3" s="1"/>
  <c r="A43" i="3" s="1"/>
  <c r="C59" i="5" l="1"/>
  <c r="K121" i="5" s="1"/>
  <c r="B59" i="5"/>
  <c r="D59" i="5" s="1"/>
  <c r="E59" i="5" s="1"/>
  <c r="A60" i="5" s="1"/>
  <c r="D52" i="4"/>
  <c r="E52" i="4" s="1"/>
  <c r="A53" i="4" s="1"/>
  <c r="C43" i="3"/>
  <c r="C44" i="6"/>
  <c r="C60" i="5" l="1"/>
  <c r="K122" i="5" s="1"/>
  <c r="B60" i="5"/>
  <c r="D60" i="5" s="1"/>
  <c r="E60" i="5" s="1"/>
  <c r="A61" i="5" s="1"/>
  <c r="K44" i="6"/>
  <c r="J44" i="6"/>
  <c r="D44" i="6"/>
  <c r="E44" i="6" s="1"/>
  <c r="A45" i="6" s="1"/>
  <c r="C53" i="4"/>
  <c r="K115" i="4" s="1"/>
  <c r="B53" i="4"/>
  <c r="I43" i="3"/>
  <c r="I68" i="3" s="1"/>
  <c r="C16" i="2" s="1"/>
  <c r="J43" i="3"/>
  <c r="K43" i="3"/>
  <c r="D43" i="3"/>
  <c r="E43" i="3" s="1"/>
  <c r="C61" i="5" l="1"/>
  <c r="B61" i="5"/>
  <c r="C45" i="6"/>
  <c r="B16" i="2"/>
  <c r="A44" i="3"/>
  <c r="D53" i="4"/>
  <c r="E53" i="4" s="1"/>
  <c r="A54" i="4" s="1"/>
  <c r="C54" i="4" l="1"/>
  <c r="K116" i="4" s="1"/>
  <c r="B54" i="4"/>
  <c r="D54" i="4" s="1"/>
  <c r="E54" i="4" s="1"/>
  <c r="A55" i="4" s="1"/>
  <c r="C44" i="3"/>
  <c r="D61" i="5"/>
  <c r="E61" i="5" s="1"/>
  <c r="B62" i="5"/>
  <c r="J45" i="6"/>
  <c r="K45" i="6"/>
  <c r="D45" i="6"/>
  <c r="E45" i="6" s="1"/>
  <c r="A46" i="6" s="1"/>
  <c r="K123" i="5"/>
  <c r="K124" i="5" s="1"/>
  <c r="C62" i="5"/>
  <c r="C55" i="4" l="1"/>
  <c r="K117" i="4" s="1"/>
  <c r="B55" i="4"/>
  <c r="D55" i="4" s="1"/>
  <c r="E55" i="4" s="1"/>
  <c r="A56" i="4" s="1"/>
  <c r="C46" i="6"/>
  <c r="K44" i="3"/>
  <c r="J44" i="3"/>
  <c r="D44" i="3"/>
  <c r="E44" i="3" s="1"/>
  <c r="A45" i="3" s="1"/>
  <c r="C56" i="4" l="1"/>
  <c r="K118" i="4" s="1"/>
  <c r="B56" i="4"/>
  <c r="D56" i="4" s="1"/>
  <c r="E56" i="4" s="1"/>
  <c r="A57" i="4" s="1"/>
  <c r="C45" i="3"/>
  <c r="J46" i="6"/>
  <c r="K46" i="6"/>
  <c r="D46" i="6"/>
  <c r="E46" i="6" s="1"/>
  <c r="A47" i="6" s="1"/>
  <c r="C57" i="4" l="1"/>
  <c r="K119" i="4" s="1"/>
  <c r="B57" i="4"/>
  <c r="D57" i="4" s="1"/>
  <c r="E57" i="4" s="1"/>
  <c r="A58" i="4" s="1"/>
  <c r="C47" i="6"/>
  <c r="K45" i="3"/>
  <c r="J45" i="3"/>
  <c r="D45" i="3"/>
  <c r="E45" i="3" s="1"/>
  <c r="A46" i="3" s="1"/>
  <c r="C58" i="4" l="1"/>
  <c r="K120" i="4" s="1"/>
  <c r="B58" i="4"/>
  <c r="D58" i="4" s="1"/>
  <c r="E58" i="4" s="1"/>
  <c r="A59" i="4" s="1"/>
  <c r="C46" i="3"/>
  <c r="J47" i="6"/>
  <c r="K47" i="6"/>
  <c r="D47" i="6"/>
  <c r="E47" i="6" s="1"/>
  <c r="A48" i="6" s="1"/>
  <c r="C59" i="4" l="1"/>
  <c r="K121" i="4" s="1"/>
  <c r="B59" i="4"/>
  <c r="D59" i="4" s="1"/>
  <c r="E59" i="4" s="1"/>
  <c r="A60" i="4" s="1"/>
  <c r="C48" i="6"/>
  <c r="K46" i="3"/>
  <c r="J46" i="3"/>
  <c r="D46" i="3"/>
  <c r="E46" i="3" s="1"/>
  <c r="A47" i="3" s="1"/>
  <c r="C60" i="4" l="1"/>
  <c r="K122" i="4" s="1"/>
  <c r="B60" i="4"/>
  <c r="D60" i="4" s="1"/>
  <c r="E60" i="4" s="1"/>
  <c r="A61" i="4" s="1"/>
  <c r="C47" i="3"/>
  <c r="K48" i="6"/>
  <c r="J48" i="6"/>
  <c r="D48" i="6"/>
  <c r="E48" i="6" s="1"/>
  <c r="A49" i="6" s="1"/>
  <c r="C61" i="4" l="1"/>
  <c r="B61" i="4"/>
  <c r="C49" i="6"/>
  <c r="K47" i="3"/>
  <c r="J47" i="3"/>
  <c r="D47" i="3"/>
  <c r="E47" i="3" s="1"/>
  <c r="A48" i="3" s="1"/>
  <c r="C48" i="3" l="1"/>
  <c r="J49" i="6"/>
  <c r="K49" i="6"/>
  <c r="D49" i="6"/>
  <c r="E49" i="6" s="1"/>
  <c r="A50" i="6" s="1"/>
  <c r="D61" i="4"/>
  <c r="E61" i="4" s="1"/>
  <c r="D18" i="2" s="1"/>
  <c r="B62" i="4"/>
  <c r="E21" i="2" s="1"/>
  <c r="K123" i="4"/>
  <c r="K124" i="4" s="1"/>
  <c r="E18" i="2" s="1"/>
  <c r="C62" i="4"/>
  <c r="C50" i="6" l="1"/>
  <c r="K48" i="3"/>
  <c r="J48" i="3"/>
  <c r="D48" i="3"/>
  <c r="E48" i="3" s="1"/>
  <c r="A49" i="3" s="1"/>
  <c r="C49" i="3" l="1"/>
  <c r="K50" i="6"/>
  <c r="J50" i="6"/>
  <c r="D50" i="6"/>
  <c r="E50" i="6" s="1"/>
  <c r="A51" i="6" s="1"/>
  <c r="J49" i="3" l="1"/>
  <c r="K49" i="3"/>
  <c r="D49" i="3"/>
  <c r="E49" i="3" s="1"/>
  <c r="A50" i="3" s="1"/>
  <c r="C51" i="6"/>
  <c r="J51" i="6" l="1"/>
  <c r="K51" i="6"/>
  <c r="D51" i="6"/>
  <c r="E51" i="6" s="1"/>
  <c r="A52" i="6" s="1"/>
  <c r="C50" i="3"/>
  <c r="K50" i="3" l="1"/>
  <c r="J50" i="3"/>
  <c r="D50" i="3"/>
  <c r="E50" i="3" s="1"/>
  <c r="A51" i="3" s="1"/>
  <c r="C52" i="6"/>
  <c r="C51" i="3" l="1"/>
  <c r="J52" i="6"/>
  <c r="K52" i="6"/>
  <c r="D52" i="6"/>
  <c r="E52" i="6" s="1"/>
  <c r="A53" i="6" s="1"/>
  <c r="K51" i="3" l="1"/>
  <c r="J51" i="3"/>
  <c r="D51" i="3"/>
  <c r="E51" i="3" s="1"/>
  <c r="A52" i="3" s="1"/>
  <c r="C53" i="6"/>
  <c r="C52" i="3" l="1"/>
  <c r="J53" i="6"/>
  <c r="K53" i="6"/>
  <c r="D53" i="6"/>
  <c r="E53" i="6" s="1"/>
  <c r="A54" i="6" s="1"/>
  <c r="C54" i="6" l="1"/>
  <c r="K52" i="3"/>
  <c r="J52" i="3"/>
  <c r="D52" i="3"/>
  <c r="E52" i="3" s="1"/>
  <c r="A53" i="3" s="1"/>
  <c r="K54" i="6" l="1"/>
  <c r="J54" i="6"/>
  <c r="D54" i="6"/>
  <c r="E54" i="6" s="1"/>
  <c r="A55" i="6" s="1"/>
  <c r="C53" i="3"/>
  <c r="C55" i="6" l="1"/>
  <c r="K53" i="3"/>
  <c r="J53" i="3"/>
  <c r="D53" i="3"/>
  <c r="E53" i="3" s="1"/>
  <c r="A54" i="3" s="1"/>
  <c r="J55" i="6" l="1"/>
  <c r="K55" i="6"/>
  <c r="D55" i="6"/>
  <c r="E55" i="6" s="1"/>
  <c r="A56" i="6" s="1"/>
  <c r="C54" i="3"/>
  <c r="K54" i="3" l="1"/>
  <c r="J54" i="3"/>
  <c r="D54" i="3"/>
  <c r="E54" i="3" s="1"/>
  <c r="A55" i="3" s="1"/>
  <c r="C56" i="6"/>
  <c r="K56" i="6" l="1"/>
  <c r="D56" i="6"/>
  <c r="E56" i="6" s="1"/>
  <c r="A57" i="6" s="1"/>
  <c r="C55" i="3"/>
  <c r="K55" i="3" l="1"/>
  <c r="J55" i="3"/>
  <c r="J68" i="3" s="1"/>
  <c r="C17" i="2" s="1"/>
  <c r="D55" i="3"/>
  <c r="E55" i="3" s="1"/>
  <c r="C57" i="6"/>
  <c r="B17" i="2" l="1"/>
  <c r="A56" i="3"/>
  <c r="K57" i="6"/>
  <c r="D57" i="6"/>
  <c r="E57" i="6" s="1"/>
  <c r="A58" i="6" s="1"/>
  <c r="C58" i="6" l="1"/>
  <c r="C56" i="3"/>
  <c r="K56" i="3" l="1"/>
  <c r="D56" i="3"/>
  <c r="E56" i="3" s="1"/>
  <c r="A57" i="3" s="1"/>
  <c r="K58" i="6"/>
  <c r="D58" i="6"/>
  <c r="E58" i="6" s="1"/>
  <c r="A59" i="6" s="1"/>
  <c r="C59" i="6" l="1"/>
  <c r="C57" i="3"/>
  <c r="K57" i="3" l="1"/>
  <c r="D57" i="3"/>
  <c r="E57" i="3" s="1"/>
  <c r="A58" i="3" s="1"/>
  <c r="K59" i="6"/>
  <c r="D59" i="6"/>
  <c r="E59" i="6" s="1"/>
  <c r="A60" i="6" s="1"/>
  <c r="C60" i="6" l="1"/>
  <c r="C58" i="3"/>
  <c r="K58" i="3" l="1"/>
  <c r="D58" i="3"/>
  <c r="E58" i="3" s="1"/>
  <c r="A59" i="3" s="1"/>
  <c r="K60" i="6"/>
  <c r="D60" i="6"/>
  <c r="E60" i="6" s="1"/>
  <c r="A61" i="6" s="1"/>
  <c r="C61" i="6" l="1"/>
  <c r="C59" i="3"/>
  <c r="K59" i="3" l="1"/>
  <c r="D59" i="3"/>
  <c r="E59" i="3" s="1"/>
  <c r="A60" i="3" s="1"/>
  <c r="K61" i="6"/>
  <c r="D61" i="6"/>
  <c r="E61" i="6" s="1"/>
  <c r="A62" i="6" s="1"/>
  <c r="C62" i="6" l="1"/>
  <c r="C60" i="3"/>
  <c r="K60" i="3" l="1"/>
  <c r="D60" i="3"/>
  <c r="E60" i="3" s="1"/>
  <c r="A61" i="3" s="1"/>
  <c r="K62" i="6"/>
  <c r="D62" i="6"/>
  <c r="E62" i="6" s="1"/>
  <c r="A63" i="6" s="1"/>
  <c r="C63" i="6" l="1"/>
  <c r="C61" i="3"/>
  <c r="K61" i="3" l="1"/>
  <c r="D61" i="3"/>
  <c r="E61" i="3" s="1"/>
  <c r="A62" i="3" s="1"/>
  <c r="K63" i="6"/>
  <c r="D63" i="6"/>
  <c r="E63" i="6" s="1"/>
  <c r="A64" i="6" s="1"/>
  <c r="C64" i="6" l="1"/>
  <c r="C62" i="3"/>
  <c r="K62" i="3" l="1"/>
  <c r="D62" i="3"/>
  <c r="E62" i="3" s="1"/>
  <c r="A63" i="3" s="1"/>
  <c r="K64" i="6"/>
  <c r="D64" i="6"/>
  <c r="E64" i="6" s="1"/>
  <c r="A65" i="6" s="1"/>
  <c r="C65" i="6" l="1"/>
  <c r="C63" i="3"/>
  <c r="K63" i="3" l="1"/>
  <c r="D63" i="3"/>
  <c r="E63" i="3" s="1"/>
  <c r="A64" i="3" s="1"/>
  <c r="K65" i="6"/>
  <c r="D65" i="6"/>
  <c r="E65" i="6" s="1"/>
  <c r="A66" i="6" s="1"/>
  <c r="C66" i="6" l="1"/>
  <c r="C64" i="3"/>
  <c r="K64" i="3" l="1"/>
  <c r="D64" i="3"/>
  <c r="E64" i="3" s="1"/>
  <c r="A65" i="3" s="1"/>
  <c r="K66" i="6"/>
  <c r="D66" i="6"/>
  <c r="E66" i="6" s="1"/>
  <c r="A67" i="6" s="1"/>
  <c r="C67" i="6" l="1"/>
  <c r="C65" i="3"/>
  <c r="K65" i="3" l="1"/>
  <c r="D65" i="3"/>
  <c r="E65" i="3" s="1"/>
  <c r="A66" i="3" s="1"/>
  <c r="K67" i="6"/>
  <c r="D67" i="6"/>
  <c r="E67" i="6" s="1"/>
  <c r="C66" i="3" l="1"/>
  <c r="K66" i="3" l="1"/>
  <c r="D66" i="3"/>
  <c r="E66" i="3" s="1"/>
  <c r="A67" i="3" s="1"/>
  <c r="C67" i="3" l="1"/>
  <c r="K67" i="3" l="1"/>
  <c r="K68" i="3" s="1"/>
  <c r="C18" i="2" s="1"/>
  <c r="D67" i="3"/>
  <c r="E67" i="3" s="1"/>
  <c r="B18" i="2" s="1"/>
  <c r="C68" i="3"/>
  <c r="B23" i="2" l="1"/>
  <c r="E23" i="2"/>
  <c r="B22" i="2"/>
  <c r="E22" i="2"/>
</calcChain>
</file>

<file path=xl/sharedStrings.xml><?xml version="1.0" encoding="utf-8"?>
<sst xmlns="http://schemas.openxmlformats.org/spreadsheetml/2006/main" count="136" uniqueCount="81">
  <si>
    <t>Mortgage Amount</t>
  </si>
  <si>
    <t>Amortization</t>
  </si>
  <si>
    <t>Fixed Rate Mortgage Rate</t>
  </si>
  <si>
    <t>Current Prime Rate</t>
  </si>
  <si>
    <t>Current Discount from Prime</t>
  </si>
  <si>
    <t>Prime Rate Increase / Decrease</t>
  </si>
  <si>
    <t>Years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</si>
  <si>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</si>
  <si>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</si>
  <si>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</si>
  <si>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</si>
  <si>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</si>
  <si>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</si>
  <si>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</si>
  <si>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</si>
  <si>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</si>
  <si>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</si>
  <si>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</si>
  <si>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</si>
  <si>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For an increase in Prime, enter the rate without a minus sign. For example a 25 basis point increase would be entered as 0.25</t>
  </si>
  <si>
    <t>For a decrease in Prime, enter the rate with a minus sign. For example a 25 basis point decrease would be entered as - 0.25</t>
  </si>
  <si>
    <t>Fixed Rate Information</t>
  </si>
  <si>
    <t>Variable Rate Information</t>
  </si>
  <si>
    <t>Interest Rate</t>
  </si>
  <si>
    <t>Current Interest Rate</t>
  </si>
  <si>
    <t>Monthly Payment Amount</t>
  </si>
  <si>
    <t>Current Prime Lending Rate</t>
  </si>
  <si>
    <t>Current Variable Rate Discount</t>
  </si>
  <si>
    <t>Year</t>
  </si>
  <si>
    <t>Fixed Mortgage Balance</t>
  </si>
  <si>
    <t>Fixed Mortgage Interest</t>
  </si>
  <si>
    <t>Variable Mortgage Balance</t>
  </si>
  <si>
    <t>Variable Mortgage Interest</t>
  </si>
  <si>
    <t>Fixed Rate</t>
  </si>
  <si>
    <t>Variable Rate</t>
  </si>
  <si>
    <t>Total Monthly Payments</t>
  </si>
  <si>
    <t>Savings in Interest</t>
  </si>
  <si>
    <t>Savings in Principle</t>
  </si>
  <si>
    <t>Mortgage Balance</t>
  </si>
  <si>
    <t>Monthly Payment</t>
  </si>
  <si>
    <t>Monthly For Sheet</t>
  </si>
  <si>
    <t>Principal Balance</t>
  </si>
  <si>
    <t>Interest in Months</t>
  </si>
  <si>
    <t>Interest in Dollars</t>
  </si>
  <si>
    <t>Principal Reduction</t>
  </si>
  <si>
    <t>Interest 12 months</t>
  </si>
  <si>
    <t>Interest 24 months</t>
  </si>
  <si>
    <t>Interest 36 months</t>
  </si>
  <si>
    <t>Interest 48 months</t>
  </si>
  <si>
    <t>Interest 60 months</t>
  </si>
  <si>
    <t>Payment</t>
  </si>
  <si>
    <t>Amortization Month</t>
  </si>
  <si>
    <t>Months</t>
  </si>
  <si>
    <t>Increased Rate</t>
  </si>
  <si>
    <t xml:space="preserve">Mortgage Amount </t>
  </si>
  <si>
    <t>Payment Amount</t>
  </si>
  <si>
    <t>Current Discount</t>
  </si>
  <si>
    <t xml:space="preserve">Increase in prime </t>
  </si>
  <si>
    <t>frequency of increase</t>
  </si>
  <si>
    <t>12 months interest</t>
  </si>
  <si>
    <t>24 months interest</t>
  </si>
  <si>
    <t>36 months interest</t>
  </si>
  <si>
    <t>48 months interest</t>
  </si>
  <si>
    <t>60 months interest</t>
  </si>
  <si>
    <t>Frequency 1</t>
  </si>
  <si>
    <t>Frequency 2</t>
  </si>
  <si>
    <t>Frequency 3</t>
  </si>
  <si>
    <t>Frequency 4</t>
  </si>
  <si>
    <t>Frequency 5</t>
  </si>
  <si>
    <t>Frequency 6</t>
  </si>
  <si>
    <t>Frequency 7</t>
  </si>
  <si>
    <t>Frequency 8</t>
  </si>
  <si>
    <t>Frequency 9</t>
  </si>
  <si>
    <t>Frequency 10</t>
  </si>
  <si>
    <t>Frequency 11</t>
  </si>
  <si>
    <t>Frequency 12</t>
  </si>
  <si>
    <t>Month</t>
  </si>
  <si>
    <t>Rate Increase</t>
  </si>
  <si>
    <t>Current Rate</t>
  </si>
  <si>
    <t>Discount</t>
  </si>
  <si>
    <t>Discounted VRM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</si>
</sst>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[$$-1009]* #,##0.00_-;\-[$$-1009]* #,##0.00_-;_-[$$-1009]* &quot;-&quot;??_-;_-@"/>
    <numFmt numFmtId="165" formatCode="_ * #,##0.00_)\ [$$-C0C]_ ;_ * \(#,##0.00\)\ [$$-C0C]_ ;_ * &quot;-&quot;??_)\ [$$-C0C]_ ;_ @_ "/>
    <numFmt numFmtId="166" formatCode="_-&quot;$&quot;* #,##0.00_-;\-&quot;$&quot;* #,##0.00_-;_-&quot;$&quot;* &quot;-&quot;??_-;_-@"/>
    <numFmt numFmtId="167" formatCode="&quot;$&quot;#,##0.00_);[Red]\(&quot;$&quot;#,##0.00\)"/>
    <numFmt numFmtId="168" formatCode="_(&quot;$&quot;* #,##0.00_);_(&quot;$&quot;* \(#,##0.00\);_(&quot;$&quot;* &quot;-&quot;??_);_(@_)"/>
    <numFmt numFmtId="169" formatCode="&quot;$&quot;#,##0.00"/>
  </numFmts>
  <fonts count="19">
    <font>
      <sz val="11"/>
      <color theme="1"/>
      <name val="Calibri"/>
      <scheme val="minor"/>
    </font>
    <font>
      <b/>
      <sz val="11"/>
      <color rgb="FF00467F"/>
      <name val="Arial"/>
    </font>
    <font>
      <b/>
      <sz val="11"/>
      <color rgb="FF7B7B7B"/>
      <name val="Arial"/>
    </font>
    <font>
      <b/>
      <sz val="11"/>
      <color theme="1"/>
      <name val="Arial"/>
    </font>
    <font>
      <sz val="11"/>
      <color theme="1"/>
      <name val="Calibri"/>
      <scheme val="minor"/>
    </font>
    <font>
      <b/>
      <sz val="18"/>
      <color theme="0"/>
      <name val="Arial"/>
    </font>
    <font>
      <sz val="11"/>
      <name val="Calibri"/>
    </font>
    <font>
      <sz val="11"/>
      <color theme="1"/>
      <name val="Calibri"/>
    </font>
    <font>
      <sz val="11"/>
      <color theme="1"/>
      <name val="Arial"/>
    </font>
    <font>
      <sz val="9"/>
      <color rgb="FF7D8596"/>
      <name val="Trebuchet MS"/>
    </font>
    <font>
      <sz val="16"/>
      <color theme="1"/>
      <name val="Arial"/>
    </font>
    <font>
      <sz val="9"/>
      <color rgb="FF034570"/>
      <name val="Verdana"/>
    </font>
    <font>
      <sz val="18"/>
      <color theme="1"/>
      <name val="Arial"/>
    </font>
    <font>
      <sz val="18"/>
      <color theme="1"/>
      <name val="EngraversGothic BT"/>
    </font>
    <font>
      <sz val="11"/>
      <color rgb="FF7B7B7B"/>
      <name val="Arial"/>
    </font>
    <font>
      <sz val="10"/>
      <color theme="1"/>
      <name val="Arial"/>
    </font>
    <font>
      <sz val="11"/>
      <color theme="1"/>
      <name val="EngraversGothic BT"/>
    </font>
    <font>
      <sz val="11"/>
      <color rgb="FF000000"/>
      <name val="Calibri"/>
    </font>
    <font>
      <sz val="11"/>
      <color rgb="FFFF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EDEDED"/>
        <bgColor rgb="FFEDEDED"/>
      </patternFill>
    </fill>
    <fill>
      <patternFill patternType="solid">
        <fgColor theme="0"/>
        <bgColor theme="0"/>
      </patternFill>
    </fill>
    <fill>
      <patternFill patternType="solid">
        <fgColor rgb="FF00467F"/>
        <bgColor rgb="FF00467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theme="0"/>
      </right>
      <top style="medium">
        <color rgb="FF000000"/>
      </top>
      <bottom/>
      <diagonal/>
    </border>
    <border>
      <left style="thin">
        <color theme="0"/>
      </left>
      <right style="thin">
        <color theme="0"/>
      </right>
      <top style="medium">
        <color rgb="FF000000"/>
      </top>
      <bottom/>
      <diagonal/>
    </border>
    <border>
      <left style="thin">
        <color theme="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467F"/>
      </right>
      <top style="thin">
        <color rgb="FF00467F"/>
      </top>
      <bottom style="thin">
        <color rgb="FF00467F"/>
      </bottom>
      <diagonal/>
    </border>
    <border>
      <left style="thin">
        <color rgb="FF00467F"/>
      </left>
      <right style="thin">
        <color rgb="FF00467F"/>
      </right>
      <top style="thin">
        <color rgb="FF00467F"/>
      </top>
      <bottom style="thin">
        <color rgb="FF00467F"/>
      </bottom>
      <diagonal/>
    </border>
    <border>
      <left style="thin">
        <color rgb="FF00467F"/>
      </left>
      <right style="medium">
        <color rgb="FF000000"/>
      </right>
      <top style="thin">
        <color rgb="FF00467F"/>
      </top>
      <bottom style="thin">
        <color rgb="FF00467F"/>
      </bottom>
      <diagonal/>
    </border>
    <border>
      <left style="medium">
        <color rgb="FF000000"/>
      </left>
      <right style="thin">
        <color rgb="FF00467F"/>
      </right>
      <top style="thin">
        <color rgb="FF00467F"/>
      </top>
      <bottom style="medium">
        <color rgb="FF000000"/>
      </bottom>
      <diagonal/>
    </border>
    <border>
      <left style="thin">
        <color rgb="FF00467F"/>
      </left>
      <right style="thin">
        <color rgb="FF00467F"/>
      </right>
      <top style="thin">
        <color rgb="FF00467F"/>
      </top>
      <bottom style="medium">
        <color rgb="FF000000"/>
      </bottom>
      <diagonal/>
    </border>
    <border>
      <left style="thin">
        <color rgb="FF00467F"/>
      </left>
      <right style="medium">
        <color rgb="FF000000"/>
      </right>
      <top style="thin">
        <color rgb="FF00467F"/>
      </top>
      <bottom style="medium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2" borderId="5" xfId="0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right" vertical="center"/>
    </xf>
    <xf numFmtId="0" fontId="4" fillId="0" borderId="0" xfId="0" applyFont="1" applyAlignment="1"/>
    <xf numFmtId="0" fontId="1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0" fontId="7" fillId="3" borderId="11" xfId="0" applyFont="1" applyFill="1" applyBorder="1"/>
    <xf numFmtId="0" fontId="8" fillId="0" borderId="0" xfId="0" applyFont="1"/>
    <xf numFmtId="0" fontId="9" fillId="0" borderId="0" xfId="0" applyFont="1"/>
    <xf numFmtId="0" fontId="10" fillId="3" borderId="11" xfId="0" applyFont="1" applyFill="1" applyBorder="1"/>
    <xf numFmtId="0" fontId="10" fillId="3" borderId="11" xfId="0" applyFont="1" applyFill="1" applyBorder="1"/>
    <xf numFmtId="0" fontId="11" fillId="0" borderId="0" xfId="0" applyFont="1"/>
    <xf numFmtId="0" fontId="12" fillId="3" borderId="11" xfId="0" applyFont="1" applyFill="1" applyBorder="1"/>
    <xf numFmtId="0" fontId="13" fillId="3" borderId="11" xfId="0" applyFont="1" applyFill="1" applyBorder="1"/>
    <xf numFmtId="0" fontId="1" fillId="2" borderId="14" xfId="0" applyFont="1" applyFill="1" applyBorder="1" applyAlignment="1">
      <alignment horizontal="right" vertical="center"/>
    </xf>
    <xf numFmtId="2" fontId="14" fillId="2" borderId="15" xfId="0" applyNumberFormat="1" applyFont="1" applyFill="1" applyBorder="1" applyAlignment="1">
      <alignment horizontal="right" vertical="center"/>
    </xf>
    <xf numFmtId="2" fontId="14" fillId="2" borderId="15" xfId="0" applyNumberFormat="1" applyFont="1" applyFill="1" applyBorder="1" applyAlignment="1">
      <alignment vertical="center"/>
    </xf>
    <xf numFmtId="0" fontId="1" fillId="3" borderId="14" xfId="0" applyFont="1" applyFill="1" applyBorder="1" applyAlignment="1">
      <alignment horizontal="right" vertical="center"/>
    </xf>
    <xf numFmtId="1" fontId="14" fillId="3" borderId="15" xfId="0" applyNumberFormat="1" applyFont="1" applyFill="1" applyBorder="1" applyAlignment="1">
      <alignment horizontal="right" vertical="center"/>
    </xf>
    <xf numFmtId="1" fontId="14" fillId="3" borderId="15" xfId="0" applyNumberFormat="1" applyFont="1" applyFill="1" applyBorder="1" applyAlignment="1">
      <alignment vertical="center"/>
    </xf>
    <xf numFmtId="164" fontId="14" fillId="2" borderId="15" xfId="0" applyNumberFormat="1" applyFont="1" applyFill="1" applyBorder="1" applyAlignment="1">
      <alignment horizontal="right" vertical="center"/>
    </xf>
    <xf numFmtId="164" fontId="14" fillId="2" borderId="15" xfId="0" applyNumberFormat="1" applyFont="1" applyFill="1" applyBorder="1" applyAlignment="1">
      <alignment vertical="center"/>
    </xf>
    <xf numFmtId="0" fontId="1" fillId="3" borderId="3" xfId="0" applyFont="1" applyFill="1" applyBorder="1" applyAlignment="1">
      <alignment horizontal="right" vertical="center"/>
    </xf>
    <xf numFmtId="164" fontId="14" fillId="3" borderId="4" xfId="0" applyNumberFormat="1" applyFont="1" applyFill="1" applyBorder="1" applyAlignment="1">
      <alignment horizontal="right" vertical="center"/>
    </xf>
    <xf numFmtId="164" fontId="14" fillId="3" borderId="15" xfId="0" applyNumberFormat="1" applyFont="1" applyFill="1" applyBorder="1" applyAlignment="1">
      <alignment vertical="center"/>
    </xf>
    <xf numFmtId="2" fontId="12" fillId="3" borderId="11" xfId="0" applyNumberFormat="1" applyFont="1" applyFill="1" applyBorder="1"/>
    <xf numFmtId="2" fontId="14" fillId="3" borderId="4" xfId="0" applyNumberFormat="1" applyFont="1" applyFill="1" applyBorder="1" applyAlignment="1">
      <alignment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/>
    </xf>
    <xf numFmtId="164" fontId="14" fillId="2" borderId="20" xfId="0" applyNumberFormat="1" applyFont="1" applyFill="1" applyBorder="1" applyAlignment="1">
      <alignment horizontal="center" vertical="center"/>
    </xf>
    <xf numFmtId="165" fontId="14" fillId="2" borderId="20" xfId="0" applyNumberFormat="1" applyFont="1" applyFill="1" applyBorder="1" applyAlignment="1">
      <alignment horizontal="center" vertical="center"/>
    </xf>
    <xf numFmtId="164" fontId="14" fillId="2" borderId="2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4" fillId="3" borderId="19" xfId="0" applyFont="1" applyFill="1" applyBorder="1" applyAlignment="1">
      <alignment horizontal="center" vertical="center"/>
    </xf>
    <xf numFmtId="164" fontId="14" fillId="3" borderId="20" xfId="0" applyNumberFormat="1" applyFont="1" applyFill="1" applyBorder="1" applyAlignment="1">
      <alignment horizontal="center" vertical="center"/>
    </xf>
    <xf numFmtId="165" fontId="14" fillId="3" borderId="20" xfId="0" applyNumberFormat="1" applyFont="1" applyFill="1" applyBorder="1" applyAlignment="1">
      <alignment horizontal="center" vertical="center"/>
    </xf>
    <xf numFmtId="164" fontId="14" fillId="3" borderId="21" xfId="0" applyNumberFormat="1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164" fontId="14" fillId="2" borderId="23" xfId="0" applyNumberFormat="1" applyFont="1" applyFill="1" applyBorder="1" applyAlignment="1">
      <alignment horizontal="center" vertical="center"/>
    </xf>
    <xf numFmtId="165" fontId="14" fillId="2" borderId="23" xfId="0" applyNumberFormat="1" applyFont="1" applyFill="1" applyBorder="1" applyAlignment="1">
      <alignment horizontal="center" vertical="center"/>
    </xf>
    <xf numFmtId="164" fontId="14" fillId="2" borderId="24" xfId="0" applyNumberFormat="1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/>
    </xf>
    <xf numFmtId="166" fontId="13" fillId="3" borderId="11" xfId="0" applyNumberFormat="1" applyFont="1" applyFill="1" applyBorder="1" applyAlignment="1">
      <alignment horizontal="center"/>
    </xf>
    <xf numFmtId="166" fontId="12" fillId="3" borderId="11" xfId="0" applyNumberFormat="1" applyFont="1" applyFill="1" applyBorder="1" applyAlignment="1">
      <alignment horizontal="center"/>
    </xf>
    <xf numFmtId="166" fontId="1" fillId="3" borderId="14" xfId="0" applyNumberFormat="1" applyFont="1" applyFill="1" applyBorder="1" applyAlignment="1">
      <alignment horizontal="right" vertical="center"/>
    </xf>
    <xf numFmtId="164" fontId="14" fillId="3" borderId="15" xfId="0" applyNumberFormat="1" applyFont="1" applyFill="1" applyBorder="1" applyAlignment="1">
      <alignment horizontal="center" vertical="center"/>
    </xf>
    <xf numFmtId="164" fontId="14" fillId="3" borderId="15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right" vertical="center"/>
    </xf>
    <xf numFmtId="164" fontId="14" fillId="3" borderId="4" xfId="0" applyNumberFormat="1" applyFont="1" applyFill="1" applyBorder="1" applyAlignment="1">
      <alignment horizontal="center" vertical="center"/>
    </xf>
    <xf numFmtId="164" fontId="14" fillId="3" borderId="4" xfId="0" applyNumberFormat="1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 wrapText="1"/>
    </xf>
    <xf numFmtId="0" fontId="16" fillId="3" borderId="11" xfId="0" applyFont="1" applyFill="1" applyBorder="1"/>
    <xf numFmtId="0" fontId="17" fillId="0" borderId="0" xfId="0" applyFont="1"/>
    <xf numFmtId="1" fontId="17" fillId="0" borderId="0" xfId="0" applyNumberFormat="1" applyFont="1"/>
    <xf numFmtId="2" fontId="17" fillId="0" borderId="0" xfId="0" applyNumberFormat="1" applyFont="1"/>
    <xf numFmtId="167" fontId="17" fillId="0" borderId="0" xfId="0" applyNumberFormat="1" applyFont="1"/>
    <xf numFmtId="168" fontId="17" fillId="0" borderId="0" xfId="0" applyNumberFormat="1" applyFont="1"/>
    <xf numFmtId="168" fontId="7" fillId="0" borderId="0" xfId="0" applyNumberFormat="1" applyFont="1"/>
    <xf numFmtId="0" fontId="15" fillId="0" borderId="0" xfId="0" applyFont="1"/>
    <xf numFmtId="0" fontId="15" fillId="3" borderId="11" xfId="0" applyFont="1" applyFill="1" applyBorder="1"/>
    <xf numFmtId="168" fontId="15" fillId="0" borderId="0" xfId="0" applyNumberFormat="1" applyFont="1"/>
    <xf numFmtId="4" fontId="15" fillId="0" borderId="0" xfId="0" applyNumberFormat="1" applyFont="1"/>
    <xf numFmtId="2" fontId="15" fillId="0" borderId="0" xfId="0" applyNumberFormat="1" applyFont="1"/>
    <xf numFmtId="166" fontId="7" fillId="0" borderId="0" xfId="0" applyNumberFormat="1" applyFont="1"/>
    <xf numFmtId="2" fontId="7" fillId="0" borderId="0" xfId="0" applyNumberFormat="1" applyFont="1"/>
    <xf numFmtId="0" fontId="18" fillId="0" borderId="0" xfId="0" applyFont="1"/>
    <xf numFmtId="1" fontId="7" fillId="0" borderId="0" xfId="0" applyNumberFormat="1" applyFont="1"/>
    <xf numFmtId="168" fontId="15" fillId="6" borderId="11" xfId="0" applyNumberFormat="1" applyFont="1" applyFill="1" applyBorder="1"/>
    <xf numFmtId="0" fontId="4" fillId="0" borderId="0" xfId="0" applyFont="1"/>
    <xf numFmtId="169" fontId="7" fillId="0" borderId="0" xfId="0" applyNumberFormat="1" applyFont="1"/>
    <xf numFmtId="0" fontId="5" fillId="4" borderId="7" xfId="0" applyFont="1" applyFill="1" applyBorder="1" applyAlignment="1">
      <alignment horizontal="center" vertical="center"/>
    </xf>
    <xf numFmtId="0" fontId="6" fillId="0" borderId="8" xfId="0" applyFont="1" applyBorder="1"/>
    <xf numFmtId="0" fontId="6" fillId="0" borderId="9" xfId="0" applyFont="1" applyBorder="1"/>
    <xf numFmtId="0" fontId="1" fillId="0" borderId="0" xfId="0" applyFont="1" applyAlignment="1">
      <alignment horizontal="left" wrapText="1"/>
    </xf>
    <xf numFmtId="0" fontId="0" fillId="0" borderId="0" xfId="0" applyFont="1" applyAlignment="1"/>
    <xf numFmtId="0" fontId="3" fillId="0" borderId="0" xfId="0" applyFont="1" applyAlignment="1">
      <alignment horizontal="center"/>
    </xf>
    <xf numFmtId="0" fontId="5" fillId="4" borderId="12" xfId="0" applyFont="1" applyFill="1" applyBorder="1" applyAlignment="1">
      <alignment horizontal="center" vertical="center"/>
    </xf>
    <xf numFmtId="0" fontId="6" fillId="0" borderId="13" xfId="0" applyFont="1" applyBorder="1"/>
    <xf numFmtId="166" fontId="5" fillId="4" borderId="1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1"/>
  <c:style val="2"/>
  <c:chart>
    <c:title>
      <c:tx>
        <c:rich>
          <a:bodyPr/>
          <a:lstStyle/>
          <a:p>
            <a:pPr lvl="0">
              <a:defRPr sz="4000" b="1" i="0">
                <a:solidFill>
                  <a:srgbClr val="757575"/>
                </a:solidFill>
                <a:latin typeface="EngraversGothic BT"/>
              </a:defRPr>
            </a:pPr>
            <a:r>
              <a:rPr lang="en-IN" sz="4000" b="1" i="0">
                <a:solidFill>
                  <a:srgbClr val="757575"/>
                </a:solidFill>
                <a:latin typeface="EngraversGothic BT"/>
              </a:rPr>
              <a:t>variable rate information</a:t>
            </a:r>
          </a:p>
        </c:rich>
      </c:tx>
      <c:layout/>
      <c:overlay val="0"/>
    </c:title>
    <c:autoTitleDeleted val="0"/>
    <c:plotArea>
      <c:layout>
        <c:manualLayout>
          <c:xMode val="edge"/>
          <c:yMode val="edge"/>
          <c:x val="2.5797433519424394E-2"/>
          <c:y val="0.12928376750460641"/>
          <c:w val="0.96573451413261568"/>
          <c:h val="0.80669056086582747"/>
        </c:manualLayout>
      </c:layout>
      <c:lineChart>
        <c:grouping val="standard"/>
        <c:varyColors val="0"/>
        <c:ser>
          <c:idx val="0"/>
          <c:order val="0"/>
          <c:tx>
            <c:v>Variable Rate Information</c:v>
          </c:tx>
          <c:spPr>
            <a:ln cmpd="sng">
              <a:solidFill>
                <a:srgbClr val="4F81BD"/>
              </a:solidFill>
            </a:ln>
          </c:spPr>
          <c:marker>
            <c:symbol val="none"/>
          </c:marker>
          <c:val>
            <c:numRef>
              <c:f>Sheet3!$E$2:$E$62</c:f>
              <c:numCache>
                <c:formatCode>0.00</c:formatCode>
                <c:ptCount val="61"/>
                <c:pt idx="0">
                  <c:v>2.65</c:v>
                </c:pt>
                <c:pt idx="1">
                  <c:v>2.65</c:v>
                </c:pt>
                <c:pt idx="2">
                  <c:v>2.65</c:v>
                </c:pt>
                <c:pt idx="3">
                  <c:v>2.65</c:v>
                </c:pt>
                <c:pt idx="4">
                  <c:v>2.65</c:v>
                </c:pt>
                <c:pt idx="5">
                  <c:v>2.9</c:v>
                </c:pt>
                <c:pt idx="6">
                  <c:v>2.9</c:v>
                </c:pt>
                <c:pt idx="7">
                  <c:v>2.9</c:v>
                </c:pt>
                <c:pt idx="8">
                  <c:v>2.9</c:v>
                </c:pt>
                <c:pt idx="9">
                  <c:v>2.9</c:v>
                </c:pt>
                <c:pt idx="10">
                  <c:v>2.9</c:v>
                </c:pt>
                <c:pt idx="11">
                  <c:v>3.15</c:v>
                </c:pt>
                <c:pt idx="12">
                  <c:v>3.15</c:v>
                </c:pt>
                <c:pt idx="13">
                  <c:v>3.15</c:v>
                </c:pt>
                <c:pt idx="14">
                  <c:v>3.15</c:v>
                </c:pt>
                <c:pt idx="15">
                  <c:v>3.15</c:v>
                </c:pt>
                <c:pt idx="16">
                  <c:v>3.15</c:v>
                </c:pt>
                <c:pt idx="17">
                  <c:v>2.9</c:v>
                </c:pt>
                <c:pt idx="18">
                  <c:v>2.9</c:v>
                </c:pt>
                <c:pt idx="19">
                  <c:v>2.9</c:v>
                </c:pt>
                <c:pt idx="20">
                  <c:v>2.9</c:v>
                </c:pt>
                <c:pt idx="21">
                  <c:v>2.9</c:v>
                </c:pt>
                <c:pt idx="22">
                  <c:v>2.9</c:v>
                </c:pt>
                <c:pt idx="23">
                  <c:v>2.65</c:v>
                </c:pt>
                <c:pt idx="24">
                  <c:v>2.65</c:v>
                </c:pt>
                <c:pt idx="25">
                  <c:v>2.65</c:v>
                </c:pt>
                <c:pt idx="26">
                  <c:v>2.65</c:v>
                </c:pt>
                <c:pt idx="27">
                  <c:v>2.65</c:v>
                </c:pt>
                <c:pt idx="28">
                  <c:v>2.65</c:v>
                </c:pt>
                <c:pt idx="29">
                  <c:v>2.9</c:v>
                </c:pt>
                <c:pt idx="30">
                  <c:v>2.9</c:v>
                </c:pt>
                <c:pt idx="31">
                  <c:v>2.9</c:v>
                </c:pt>
                <c:pt idx="32">
                  <c:v>2.9</c:v>
                </c:pt>
                <c:pt idx="33">
                  <c:v>2.9</c:v>
                </c:pt>
                <c:pt idx="34">
                  <c:v>2.9</c:v>
                </c:pt>
                <c:pt idx="35">
                  <c:v>2.9</c:v>
                </c:pt>
                <c:pt idx="36">
                  <c:v>2.9</c:v>
                </c:pt>
                <c:pt idx="37">
                  <c:v>2.9</c:v>
                </c:pt>
                <c:pt idx="38">
                  <c:v>2.9</c:v>
                </c:pt>
                <c:pt idx="39">
                  <c:v>2.9</c:v>
                </c:pt>
                <c:pt idx="40">
                  <c:v>2.9</c:v>
                </c:pt>
                <c:pt idx="41">
                  <c:v>3.15</c:v>
                </c:pt>
                <c:pt idx="42">
                  <c:v>3.15</c:v>
                </c:pt>
                <c:pt idx="43">
                  <c:v>3.15</c:v>
                </c:pt>
                <c:pt idx="44">
                  <c:v>3.15</c:v>
                </c:pt>
                <c:pt idx="45">
                  <c:v>3.15</c:v>
                </c:pt>
                <c:pt idx="46">
                  <c:v>3.15</c:v>
                </c:pt>
                <c:pt idx="47">
                  <c:v>3.4</c:v>
                </c:pt>
                <c:pt idx="48">
                  <c:v>3.4</c:v>
                </c:pt>
                <c:pt idx="49">
                  <c:v>3.4</c:v>
                </c:pt>
                <c:pt idx="50">
                  <c:v>3.4</c:v>
                </c:pt>
                <c:pt idx="51">
                  <c:v>3.4</c:v>
                </c:pt>
                <c:pt idx="52">
                  <c:v>3.4</c:v>
                </c:pt>
                <c:pt idx="53">
                  <c:v>3.65</c:v>
                </c:pt>
                <c:pt idx="54">
                  <c:v>3.65</c:v>
                </c:pt>
                <c:pt idx="55">
                  <c:v>3.65</c:v>
                </c:pt>
                <c:pt idx="56">
                  <c:v>3.65</c:v>
                </c:pt>
                <c:pt idx="57">
                  <c:v>3.65</c:v>
                </c:pt>
                <c:pt idx="58">
                  <c:v>3.65</c:v>
                </c:pt>
                <c:pt idx="59">
                  <c:v>3.9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451712"/>
        <c:axId val="128454016"/>
      </c:lineChart>
      <c:catAx>
        <c:axId val="128451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8454016"/>
        <c:crosses val="autoZero"/>
        <c:auto val="1"/>
        <c:lblAlgn val="ctr"/>
        <c:lblOffset val="100"/>
        <c:noMultiLvlLbl val="1"/>
      </c:catAx>
      <c:valAx>
        <c:axId val="12845401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8451712"/>
        <c:crosses val="autoZero"/>
        <c:crossBetween val="between"/>
        <c:minorUnit val="2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Variable Rate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Rate History</c:v>
          </c:tx>
          <c:spPr>
            <a:ln cmpd="sng">
              <a:solidFill>
                <a:srgbClr val="4F81BD"/>
              </a:solidFill>
            </a:ln>
          </c:spPr>
          <c:marker>
            <c:symbol val="none"/>
          </c:marker>
          <c:val>
            <c:numRef>
              <c:f>Sheet3!$E$2:$E$62</c:f>
              <c:numCache>
                <c:formatCode>0.00</c:formatCode>
                <c:ptCount val="61"/>
                <c:pt idx="0">
                  <c:v>2.65</c:v>
                </c:pt>
                <c:pt idx="1">
                  <c:v>2.65</c:v>
                </c:pt>
                <c:pt idx="2">
                  <c:v>2.65</c:v>
                </c:pt>
                <c:pt idx="3">
                  <c:v>2.65</c:v>
                </c:pt>
                <c:pt idx="4">
                  <c:v>2.65</c:v>
                </c:pt>
                <c:pt idx="5">
                  <c:v>2.9</c:v>
                </c:pt>
                <c:pt idx="6">
                  <c:v>2.9</c:v>
                </c:pt>
                <c:pt idx="7">
                  <c:v>2.9</c:v>
                </c:pt>
                <c:pt idx="8">
                  <c:v>2.9</c:v>
                </c:pt>
                <c:pt idx="9">
                  <c:v>2.9</c:v>
                </c:pt>
                <c:pt idx="10">
                  <c:v>2.9</c:v>
                </c:pt>
                <c:pt idx="11">
                  <c:v>3.15</c:v>
                </c:pt>
                <c:pt idx="12">
                  <c:v>3.15</c:v>
                </c:pt>
                <c:pt idx="13">
                  <c:v>3.15</c:v>
                </c:pt>
                <c:pt idx="14">
                  <c:v>3.15</c:v>
                </c:pt>
                <c:pt idx="15">
                  <c:v>3.15</c:v>
                </c:pt>
                <c:pt idx="16">
                  <c:v>3.15</c:v>
                </c:pt>
                <c:pt idx="17">
                  <c:v>2.9</c:v>
                </c:pt>
                <c:pt idx="18">
                  <c:v>2.9</c:v>
                </c:pt>
                <c:pt idx="19">
                  <c:v>2.9</c:v>
                </c:pt>
                <c:pt idx="20">
                  <c:v>2.9</c:v>
                </c:pt>
                <c:pt idx="21">
                  <c:v>2.9</c:v>
                </c:pt>
                <c:pt idx="22">
                  <c:v>2.9</c:v>
                </c:pt>
                <c:pt idx="23">
                  <c:v>2.65</c:v>
                </c:pt>
                <c:pt idx="24">
                  <c:v>2.65</c:v>
                </c:pt>
                <c:pt idx="25">
                  <c:v>2.65</c:v>
                </c:pt>
                <c:pt idx="26">
                  <c:v>2.65</c:v>
                </c:pt>
                <c:pt idx="27">
                  <c:v>2.65</c:v>
                </c:pt>
                <c:pt idx="28">
                  <c:v>2.65</c:v>
                </c:pt>
                <c:pt idx="29">
                  <c:v>2.9</c:v>
                </c:pt>
                <c:pt idx="30">
                  <c:v>2.9</c:v>
                </c:pt>
                <c:pt idx="31">
                  <c:v>2.9</c:v>
                </c:pt>
                <c:pt idx="32">
                  <c:v>2.9</c:v>
                </c:pt>
                <c:pt idx="33">
                  <c:v>2.9</c:v>
                </c:pt>
                <c:pt idx="34">
                  <c:v>2.9</c:v>
                </c:pt>
                <c:pt idx="35">
                  <c:v>2.9</c:v>
                </c:pt>
                <c:pt idx="36">
                  <c:v>2.9</c:v>
                </c:pt>
                <c:pt idx="37">
                  <c:v>2.9</c:v>
                </c:pt>
                <c:pt idx="38">
                  <c:v>2.9</c:v>
                </c:pt>
                <c:pt idx="39">
                  <c:v>2.9</c:v>
                </c:pt>
                <c:pt idx="40">
                  <c:v>2.9</c:v>
                </c:pt>
                <c:pt idx="41">
                  <c:v>3.15</c:v>
                </c:pt>
                <c:pt idx="42">
                  <c:v>3.15</c:v>
                </c:pt>
                <c:pt idx="43">
                  <c:v>3.15</c:v>
                </c:pt>
                <c:pt idx="44">
                  <c:v>3.15</c:v>
                </c:pt>
                <c:pt idx="45">
                  <c:v>3.15</c:v>
                </c:pt>
                <c:pt idx="46">
                  <c:v>3.15</c:v>
                </c:pt>
                <c:pt idx="47">
                  <c:v>3.4</c:v>
                </c:pt>
                <c:pt idx="48">
                  <c:v>3.4</c:v>
                </c:pt>
                <c:pt idx="49">
                  <c:v>3.4</c:v>
                </c:pt>
                <c:pt idx="50">
                  <c:v>3.4</c:v>
                </c:pt>
                <c:pt idx="51">
                  <c:v>3.4</c:v>
                </c:pt>
                <c:pt idx="52">
                  <c:v>3.4</c:v>
                </c:pt>
                <c:pt idx="53">
                  <c:v>3.65</c:v>
                </c:pt>
                <c:pt idx="54">
                  <c:v>3.65</c:v>
                </c:pt>
                <c:pt idx="55">
                  <c:v>3.65</c:v>
                </c:pt>
                <c:pt idx="56">
                  <c:v>3.65</c:v>
                </c:pt>
                <c:pt idx="57">
                  <c:v>3.65</c:v>
                </c:pt>
                <c:pt idx="58">
                  <c:v>3.65</c:v>
                </c:pt>
                <c:pt idx="59">
                  <c:v>3.9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340160"/>
        <c:axId val="131346432"/>
      </c:lineChart>
      <c:catAx>
        <c:axId val="131340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1346432"/>
        <c:crosses val="autoZero"/>
        <c:auto val="1"/>
        <c:lblAlgn val="ctr"/>
        <c:lblOffset val="100"/>
        <c:noMultiLvlLbl val="1"/>
      </c:catAx>
      <c:valAx>
        <c:axId val="13134643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1340160"/>
        <c:crosses val="autoZero"/>
        <c:crossBetween val="between"/>
        <c:minorUnit val="2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boychukmortgages.ca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www.boychukmortgages.ca/" TargetMode="Externa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1047750</xdr:colOff>
      <xdr:row>0</xdr:row>
      <xdr:rowOff>381000</xdr:rowOff>
    </xdr:from>
    <xdr:ext cx="2828925" cy="1057275"/>
    <xdr:pic>
      <xdr:nvPicPr>
        <xdr:cNvPr id="2" name="image1.png" title="Image">
          <a:hlinkClick xmlns:r="http://schemas.openxmlformats.org/officeDocument/2006/relationships" r:id="rId1"/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19050</xdr:rowOff>
    </xdr:from>
    <xdr:ext cx="16459200" cy="6048375"/>
    <xdr:graphicFrame macro="">
      <xdr:nvGraphicFramePr>
        <xdr:cNvPr id="122934947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0</xdr:colOff>
      <xdr:row>1</xdr:row>
      <xdr:rowOff>190500</xdr:rowOff>
    </xdr:from>
    <xdr:ext cx="2847975" cy="1057275"/>
    <xdr:pic>
      <xdr:nvPicPr>
        <xdr:cNvPr id="2" name="image2.png" title="Image">
          <a:hlinkClick xmlns:r="http://schemas.openxmlformats.org/officeDocument/2006/relationships" r:id="rId2"/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228600</xdr:colOff>
      <xdr:row>41</xdr:row>
      <xdr:rowOff>180975</xdr:rowOff>
    </xdr:from>
    <xdr:ext cx="4572000" cy="2886075"/>
    <xdr:graphicFrame macro="">
      <xdr:nvGraphicFramePr>
        <xdr:cNvPr id="278355265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00"/>
  <sheetViews>
    <sheetView showGridLines="0" tabSelected="1" workbookViewId="0"/>
  </sheetViews>
  <sheetFormatPr defaultColWidth="14.42578125" defaultRowHeight="15" customHeight="1"/>
  <cols>
    <col min="1" max="1" width="35.42578125" customWidth="1"/>
    <col min="2" max="6" width="15.7109375" customWidth="1"/>
    <col min="7" max="26" width="9.140625" customWidth="1"/>
  </cols>
  <sheetData>
    <row r="1" spans="1:11" ht="30" customHeight="1">
      <c r="A1" s="1" t="s">
        <v>0</v>
      </c>
      <c r="B1" s="2">
        <v>275000</v>
      </c>
      <c r="C1" s="3"/>
      <c r="D1" s="3"/>
      <c r="E1" s="3"/>
      <c r="F1" s="3"/>
    </row>
    <row r="2" spans="1:11" ht="30" customHeight="1">
      <c r="A2" s="4" t="s">
        <v>1</v>
      </c>
      <c r="B2" s="5">
        <v>30</v>
      </c>
      <c r="C2" s="3"/>
      <c r="D2" s="92"/>
      <c r="E2" s="91"/>
      <c r="F2" s="91"/>
    </row>
    <row r="3" spans="1:11" ht="15" customHeight="1">
      <c r="A3" s="6"/>
      <c r="B3" s="7"/>
      <c r="C3" s="3"/>
      <c r="D3" s="91"/>
      <c r="E3" s="91"/>
      <c r="F3" s="91"/>
    </row>
    <row r="4" spans="1:11" ht="30" customHeight="1">
      <c r="A4" s="8" t="s">
        <v>2</v>
      </c>
      <c r="B4" s="9">
        <v>3.59</v>
      </c>
      <c r="C4" s="3"/>
      <c r="D4" s="91"/>
      <c r="E4" s="91"/>
      <c r="F4" s="91"/>
    </row>
    <row r="5" spans="1:11" ht="15" customHeight="1">
      <c r="A5" s="6"/>
      <c r="B5" s="10"/>
      <c r="C5" s="3"/>
      <c r="D5" s="91"/>
      <c r="E5" s="91"/>
      <c r="F5" s="91"/>
    </row>
    <row r="6" spans="1:11" ht="30" customHeight="1">
      <c r="A6" s="11" t="s">
        <v>3</v>
      </c>
      <c r="B6" s="12">
        <v>3</v>
      </c>
      <c r="C6" s="3"/>
      <c r="D6" s="3"/>
      <c r="E6" s="3"/>
      <c r="F6" s="3"/>
    </row>
    <row r="7" spans="1:11" ht="30" customHeight="1">
      <c r="A7" s="13" t="s">
        <v>4</v>
      </c>
      <c r="B7" s="14">
        <v>0.35</v>
      </c>
      <c r="C7" s="3"/>
      <c r="D7" s="3"/>
      <c r="E7" s="3"/>
      <c r="F7" s="3"/>
      <c r="K7" s="15"/>
    </row>
    <row r="8" spans="1:11" ht="15" customHeight="1">
      <c r="A8" s="3"/>
      <c r="B8" s="3"/>
      <c r="C8" s="3"/>
      <c r="D8" s="3"/>
      <c r="E8" s="3"/>
      <c r="F8" s="3"/>
    </row>
    <row r="9" spans="1:11" ht="30" customHeight="1">
      <c r="A9" s="3"/>
      <c r="B9" s="87" t="s">
        <v>5</v>
      </c>
      <c r="C9" s="88"/>
      <c r="D9" s="88"/>
      <c r="E9" s="88"/>
      <c r="F9" s="89"/>
    </row>
    <row r="10" spans="1:11" ht="30" customHeight="1">
      <c r="A10" s="16" t="s">
        <v>6</v>
      </c>
      <c r="B10" s="17">
        <v>1</v>
      </c>
      <c r="C10" s="17">
        <v>2</v>
      </c>
      <c r="D10" s="17">
        <v>3</v>
      </c>
      <c r="E10" s="17">
        <v>4</v>
      </c>
      <c r="F10" s="17">
        <v>5</v>
      </c>
    </row>
    <row r="11" spans="1:11" ht="30" customHeight="1">
      <c r="A11" s="18" t="s">
        <v>7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</row>
    <row r="12" spans="1:11" ht="30" customHeight="1">
      <c r="A12" s="16" t="s">
        <v>8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</row>
    <row r="13" spans="1:11" ht="30" customHeight="1">
      <c r="A13" s="18" t="s">
        <v>9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</row>
    <row r="14" spans="1:11" ht="30" customHeight="1">
      <c r="A14" s="16" t="s">
        <v>10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</row>
    <row r="15" spans="1:11" ht="30" customHeight="1">
      <c r="A15" s="18" t="s">
        <v>11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</row>
    <row r="16" spans="1:11" ht="30" customHeight="1">
      <c r="A16" s="16" t="s">
        <v>12</v>
      </c>
      <c r="B16" s="20">
        <v>0.25</v>
      </c>
      <c r="C16" s="20">
        <v>-0.25</v>
      </c>
      <c r="D16" s="20">
        <v>0.25</v>
      </c>
      <c r="E16" s="20">
        <v>0.25</v>
      </c>
      <c r="F16" s="20">
        <v>0.25</v>
      </c>
    </row>
    <row r="17" spans="1:7" ht="30" customHeight="1">
      <c r="A17" s="18" t="s">
        <v>13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</row>
    <row r="18" spans="1:7" ht="30" customHeight="1">
      <c r="A18" s="16" t="s">
        <v>14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1"/>
    </row>
    <row r="19" spans="1:7" ht="30" customHeight="1">
      <c r="A19" s="18" t="s">
        <v>15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</row>
    <row r="20" spans="1:7" ht="30" customHeight="1">
      <c r="A20" s="16" t="s">
        <v>16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</row>
    <row r="21" spans="1:7" ht="30" customHeight="1">
      <c r="A21" s="18" t="s">
        <v>17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</row>
    <row r="22" spans="1:7" ht="30" customHeight="1">
      <c r="A22" s="16" t="s">
        <v>18</v>
      </c>
      <c r="B22" s="20">
        <v>0.25</v>
      </c>
      <c r="C22" s="20">
        <v>-0.25</v>
      </c>
      <c r="D22" s="20">
        <v>0</v>
      </c>
      <c r="E22" s="20">
        <v>0.25</v>
      </c>
      <c r="F22" s="20">
        <v>0.25</v>
      </c>
    </row>
    <row r="23" spans="1:7" ht="15" customHeight="1">
      <c r="A23" s="22"/>
      <c r="B23" s="22"/>
      <c r="C23" s="22"/>
      <c r="D23" s="22"/>
      <c r="E23" s="22"/>
      <c r="F23" s="22"/>
    </row>
    <row r="24" spans="1:7" ht="30" customHeight="1">
      <c r="A24" s="90" t="s">
        <v>19</v>
      </c>
      <c r="B24" s="91"/>
      <c r="C24" s="91"/>
      <c r="D24" s="91"/>
      <c r="E24" s="91"/>
      <c r="F24" s="91"/>
    </row>
    <row r="25" spans="1:7" ht="30" customHeight="1"/>
    <row r="26" spans="1:7" ht="30" customHeight="1">
      <c r="A26" s="90" t="s">
        <v>20</v>
      </c>
      <c r="B26" s="91"/>
      <c r="C26" s="91"/>
      <c r="D26" s="91"/>
      <c r="E26" s="91"/>
      <c r="F26" s="91"/>
    </row>
    <row r="27" spans="1:7" ht="15.75" customHeight="1"/>
    <row r="28" spans="1:7" ht="15.75" customHeight="1"/>
    <row r="29" spans="1:7" ht="15.75" customHeight="1"/>
    <row r="30" spans="1:7" ht="15.75" customHeight="1"/>
    <row r="31" spans="1:7" ht="15.75" customHeight="1"/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9:F9"/>
    <mergeCell ref="A24:F24"/>
    <mergeCell ref="A26:F26"/>
    <mergeCell ref="D2:F5"/>
  </mergeCells>
  <pageMargins left="0.70866141732283472" right="0.70866141732283472" top="0.74803149606299213" bottom="0.74803149606299213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53.42578125" customWidth="1"/>
    <col min="2" max="2" width="42.42578125" customWidth="1"/>
    <col min="3" max="3" width="41" customWidth="1"/>
    <col min="4" max="4" width="61.7109375" customWidth="1"/>
    <col min="5" max="5" width="60.7109375" customWidth="1"/>
    <col min="6" max="26" width="9.140625" customWidth="1"/>
  </cols>
  <sheetData>
    <row r="1" spans="1:26" ht="16.5">
      <c r="A1" s="21"/>
      <c r="B1" s="21"/>
      <c r="C1" s="23"/>
      <c r="D1" s="21"/>
      <c r="E1" s="21"/>
    </row>
    <row r="2" spans="1:26">
      <c r="A2" s="21"/>
      <c r="B2" s="21"/>
      <c r="C2" s="21"/>
      <c r="D2" s="21"/>
      <c r="E2" s="21"/>
    </row>
    <row r="3" spans="1:26" ht="89.25" customHeight="1">
      <c r="A3" s="24"/>
      <c r="B3" s="25"/>
      <c r="C3" s="26"/>
      <c r="D3" s="25"/>
      <c r="E3" s="25"/>
    </row>
    <row r="4" spans="1:26" ht="23.25">
      <c r="A4" s="27"/>
      <c r="C4" s="27"/>
      <c r="D4" s="28"/>
    </row>
    <row r="5" spans="1:26" ht="30" customHeight="1">
      <c r="A5" s="93" t="s">
        <v>21</v>
      </c>
      <c r="B5" s="94"/>
      <c r="C5" s="27"/>
      <c r="D5" s="93" t="s">
        <v>22</v>
      </c>
      <c r="E5" s="94"/>
    </row>
    <row r="6" spans="1:26" ht="30" customHeight="1">
      <c r="A6" s="29" t="s">
        <v>23</v>
      </c>
      <c r="B6" s="30">
        <f>'DATA INPUT'!B4</f>
        <v>3.59</v>
      </c>
      <c r="C6" s="27"/>
      <c r="D6" s="29" t="s">
        <v>24</v>
      </c>
      <c r="E6" s="31">
        <f>E10-E11</f>
        <v>2.65</v>
      </c>
    </row>
    <row r="7" spans="1:26" ht="30" customHeight="1">
      <c r="A7" s="32" t="s">
        <v>1</v>
      </c>
      <c r="B7" s="33">
        <f>'DATA INPUT'!B2</f>
        <v>30</v>
      </c>
      <c r="C7" s="27"/>
      <c r="D7" s="32" t="s">
        <v>1</v>
      </c>
      <c r="E7" s="34">
        <f>B7</f>
        <v>30</v>
      </c>
    </row>
    <row r="8" spans="1:26" ht="30" customHeight="1">
      <c r="A8" s="29" t="s">
        <v>25</v>
      </c>
      <c r="B8" s="35">
        <f>PMT((POWER(B6/100/2+1, 1/6)-1),B7*12,B9)*-1</f>
        <v>1244.6320788109751</v>
      </c>
      <c r="C8" s="27"/>
      <c r="D8" s="29" t="s">
        <v>25</v>
      </c>
      <c r="E8" s="36">
        <f>PMT((POWER(E6/100/12+1, 1)-1),E7*12,E9)*-1</f>
        <v>1108.150426083509</v>
      </c>
    </row>
    <row r="9" spans="1:26" ht="30" customHeight="1">
      <c r="A9" s="37" t="s">
        <v>0</v>
      </c>
      <c r="B9" s="38">
        <f>'DATA INPUT'!B1</f>
        <v>275000</v>
      </c>
      <c r="C9" s="27"/>
      <c r="D9" s="37" t="s">
        <v>0</v>
      </c>
      <c r="E9" s="39">
        <f>B9</f>
        <v>275000</v>
      </c>
    </row>
    <row r="10" spans="1:26" ht="30" customHeight="1">
      <c r="A10" s="27"/>
      <c r="B10" s="27"/>
      <c r="C10" s="27"/>
      <c r="D10" s="29" t="s">
        <v>26</v>
      </c>
      <c r="E10" s="31">
        <f>'DATA INPUT'!B6</f>
        <v>3</v>
      </c>
    </row>
    <row r="11" spans="1:26" ht="30" customHeight="1">
      <c r="A11" s="27"/>
      <c r="B11" s="40"/>
      <c r="C11" s="27"/>
      <c r="D11" s="37" t="s">
        <v>27</v>
      </c>
      <c r="E11" s="41">
        <f>'DATA INPUT'!B7</f>
        <v>0.35</v>
      </c>
    </row>
    <row r="12" spans="1:26" ht="23.25">
      <c r="A12" s="27"/>
      <c r="B12" s="27"/>
      <c r="C12" s="27"/>
      <c r="D12" s="27"/>
      <c r="E12" s="27"/>
    </row>
    <row r="13" spans="1:26" ht="30" customHeight="1">
      <c r="A13" s="42" t="s">
        <v>28</v>
      </c>
      <c r="B13" s="43" t="s">
        <v>29</v>
      </c>
      <c r="C13" s="43" t="s">
        <v>30</v>
      </c>
      <c r="D13" s="43" t="s">
        <v>31</v>
      </c>
      <c r="E13" s="44" t="s">
        <v>32</v>
      </c>
    </row>
    <row r="14" spans="1:26" ht="30" customHeight="1">
      <c r="A14" s="45">
        <v>1</v>
      </c>
      <c r="B14" s="46">
        <f>'Fixed Rate Mortgage Calculation'!E19</f>
        <v>269779.15547108237</v>
      </c>
      <c r="C14" s="46">
        <f>'Fixed Rate Mortgage Calculation'!G68</f>
        <v>9714.7404168139528</v>
      </c>
      <c r="D14" s="47">
        <f>'Variable Rate Calculation'!E13</f>
        <v>269080.00490690797</v>
      </c>
      <c r="E14" s="48">
        <f>'Variable Rate Calculation'!G124</f>
        <v>7666.3131334645504</v>
      </c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ht="30" customHeight="1">
      <c r="A15" s="50">
        <v>2</v>
      </c>
      <c r="B15" s="51">
        <f>'Fixed Rate Mortgage Calculation'!E31</f>
        <v>264369.20045441709</v>
      </c>
      <c r="C15" s="51">
        <f>'Fixed Rate Mortgage Calculation'!H68</f>
        <v>19240.37034588043</v>
      </c>
      <c r="D15" s="52">
        <f>'Variable Rate Calculation'!E25</f>
        <v>263150.13297616085</v>
      </c>
      <c r="E15" s="53">
        <f>'Variable Rate Calculation'!H124</f>
        <v>15616.722312182603</v>
      </c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ht="30" customHeight="1">
      <c r="A16" s="45">
        <v>3</v>
      </c>
      <c r="B16" s="46">
        <f>'Fixed Rate Mortgage Calculation'!E43</f>
        <v>258763.28495162237</v>
      </c>
      <c r="C16" s="46">
        <f>'Fixed Rate Mortgage Calculation'!I68</f>
        <v>28570.039788817365</v>
      </c>
      <c r="D16" s="47">
        <f>'Variable Rate Calculation'!E37</f>
        <v>256864.3638899115</v>
      </c>
      <c r="E16" s="48">
        <f>'Variable Rate Calculation'!I124</f>
        <v>22891.080874662017</v>
      </c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ht="30" customHeight="1">
      <c r="A17" s="50">
        <v>4</v>
      </c>
      <c r="B17" s="51">
        <f>'Fixed Rate Mortgage Calculation'!E55</f>
        <v>252954.31084228741</v>
      </c>
      <c r="C17" s="51">
        <f>'Fixed Rate Mortgage Calculation'!J68</f>
        <v>37696.65062521417</v>
      </c>
      <c r="D17" s="52">
        <f>'Variable Rate Calculation'!E49</f>
        <v>250652.96792096278</v>
      </c>
      <c r="E17" s="53">
        <f>'Variable Rate Calculation'!J124</f>
        <v>30677.808282147711</v>
      </c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ht="30" customHeight="1">
      <c r="A18" s="54">
        <v>5</v>
      </c>
      <c r="B18" s="55">
        <f>'Fixed Rate Mortgage Calculation'!E67</f>
        <v>246934.92289644692</v>
      </c>
      <c r="C18" s="55">
        <f>'Fixed Rate Mortgage Calculation'!K68</f>
        <v>46612.847625105387</v>
      </c>
      <c r="D18" s="56">
        <f>'Variable Rate Calculation'!E61</f>
        <v>244690.48962301566</v>
      </c>
      <c r="E18" s="57">
        <f>'Variable Rate Calculation'!K124</f>
        <v>39517.295738418448</v>
      </c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ht="23.25">
      <c r="A19" s="58"/>
      <c r="B19" s="59"/>
      <c r="C19" s="59"/>
      <c r="D19" s="59"/>
      <c r="E19" s="59"/>
    </row>
    <row r="20" spans="1:26" ht="30" customHeight="1">
      <c r="A20" s="93" t="s">
        <v>33</v>
      </c>
      <c r="B20" s="94"/>
      <c r="C20" s="60"/>
      <c r="D20" s="95" t="s">
        <v>34</v>
      </c>
      <c r="E20" s="94"/>
    </row>
    <row r="21" spans="1:26" ht="30" customHeight="1">
      <c r="A21" s="61" t="s">
        <v>35</v>
      </c>
      <c r="B21" s="62">
        <f>B8*60</f>
        <v>74677.924728658516</v>
      </c>
      <c r="C21" s="60"/>
      <c r="D21" s="61" t="s">
        <v>35</v>
      </c>
      <c r="E21" s="63">
        <f>'Variable Rate Calculation'!B62</f>
        <v>69826.806115402898</v>
      </c>
    </row>
    <row r="22" spans="1:26" ht="30" customHeight="1">
      <c r="A22" s="32" t="s">
        <v>36</v>
      </c>
      <c r="B22" s="62" t="str">
        <f>IF(C18&lt;=E18, (E18-C18), "-")</f>
        <v>-</v>
      </c>
      <c r="C22" s="27"/>
      <c r="D22" s="32" t="s">
        <v>36</v>
      </c>
      <c r="E22" s="63">
        <f>IF(E18&lt;=C18, (C18-E18), "-")</f>
        <v>7095.5518866869388</v>
      </c>
    </row>
    <row r="23" spans="1:26" ht="30" customHeight="1">
      <c r="A23" s="64" t="s">
        <v>0</v>
      </c>
      <c r="B23" s="65" t="str">
        <f>IF(B18&lt;=D18, (D18-B18), "-")</f>
        <v>-</v>
      </c>
      <c r="C23" s="27"/>
      <c r="D23" s="37" t="s">
        <v>37</v>
      </c>
      <c r="E23" s="66">
        <f>IF(D18&lt;=B18, (B18-D18), "-")</f>
        <v>2244.4332734312629</v>
      </c>
    </row>
    <row r="24" spans="1:26" ht="15.75" customHeight="1">
      <c r="A24" s="67"/>
      <c r="B24" s="68"/>
      <c r="C24" s="21"/>
      <c r="D24" s="21"/>
      <c r="E24" s="21"/>
    </row>
    <row r="25" spans="1:26" ht="15.75" customHeight="1"/>
    <row r="26" spans="1:26" ht="15.75" customHeight="1"/>
    <row r="27" spans="1:26" ht="15.75" customHeight="1"/>
    <row r="28" spans="1:26" ht="15.75" customHeight="1"/>
    <row r="29" spans="1:26" ht="15.75" customHeight="1"/>
    <row r="30" spans="1:26" ht="15.75" customHeight="1"/>
    <row r="31" spans="1:26" ht="15.75" customHeight="1"/>
    <row r="32" spans="1:2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5:B5"/>
    <mergeCell ref="D5:E5"/>
    <mergeCell ref="A20:B20"/>
    <mergeCell ref="D20:E20"/>
  </mergeCells>
  <pageMargins left="0.70866141732283472" right="0.70866141732283472" top="0.74803149606299213" bottom="0.74803149606299213" header="0" footer="0"/>
  <pageSetup orientation="landscape"/>
  <headerFooter>
    <oddFooter>&amp;LCes résultats ne sont donnés qu’à titre indicatif. Les résultats de ces calculs ne sont en aucun cas contraignants et nous ne sommes pas responsables des erreurs dans ces calculs.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0"/>
  <sheetViews>
    <sheetView workbookViewId="0"/>
  </sheetViews>
  <sheetFormatPr defaultColWidth="14.42578125" defaultRowHeight="15" customHeight="1"/>
  <cols>
    <col min="1" max="2" width="17.42578125" customWidth="1"/>
    <col min="3" max="3" width="16.85546875" customWidth="1"/>
    <col min="4" max="4" width="18.42578125" customWidth="1"/>
    <col min="5" max="5" width="16.140625" customWidth="1"/>
    <col min="6" max="6" width="9.140625" customWidth="1"/>
    <col min="7" max="11" width="17.85546875" customWidth="1"/>
    <col min="12" max="26" width="9.140625" customWidth="1"/>
  </cols>
  <sheetData>
    <row r="1" spans="1:12">
      <c r="A1" s="69" t="s">
        <v>38</v>
      </c>
      <c r="B1" s="70">
        <f>'Fixed Vs. VRM - Monthly'!B9</f>
        <v>275000</v>
      </c>
      <c r="C1" s="69"/>
      <c r="D1" s="69"/>
      <c r="E1" s="69"/>
    </row>
    <row r="2" spans="1:12">
      <c r="A2" s="69" t="s">
        <v>23</v>
      </c>
      <c r="B2" s="71">
        <f>'Fixed Vs. VRM - Monthly'!B6</f>
        <v>3.59</v>
      </c>
      <c r="C2" s="69"/>
      <c r="D2" s="69"/>
      <c r="E2" s="69"/>
    </row>
    <row r="3" spans="1:12">
      <c r="A3" s="69" t="s">
        <v>1</v>
      </c>
      <c r="B3" s="70">
        <f>'Fixed Vs. VRM - Monthly'!B7</f>
        <v>30</v>
      </c>
      <c r="C3" s="69"/>
      <c r="D3" s="69"/>
      <c r="E3" s="69"/>
    </row>
    <row r="4" spans="1:12">
      <c r="A4" s="69" t="s">
        <v>39</v>
      </c>
      <c r="B4" s="72">
        <f>PMT((POWER($B$2/100/2+1, 1/6)-1),B3*12,B1)</f>
        <v>-1244.6320788109751</v>
      </c>
      <c r="C4" s="69"/>
      <c r="D4" s="69"/>
      <c r="E4" s="69"/>
    </row>
    <row r="5" spans="1:12">
      <c r="A5" s="69" t="s">
        <v>40</v>
      </c>
      <c r="B5" s="72">
        <f>B4*-1</f>
        <v>1244.6320788109751</v>
      </c>
      <c r="C5" s="69"/>
      <c r="D5" s="69"/>
      <c r="E5" s="69"/>
    </row>
    <row r="6" spans="1:12">
      <c r="A6" s="69"/>
      <c r="B6" s="69"/>
      <c r="C6" s="69"/>
      <c r="D6" s="69"/>
      <c r="E6" s="69"/>
    </row>
    <row r="7" spans="1:12">
      <c r="A7" s="69" t="s">
        <v>41</v>
      </c>
      <c r="B7" s="69" t="s">
        <v>42</v>
      </c>
      <c r="C7" s="69" t="s">
        <v>43</v>
      </c>
      <c r="D7" s="69" t="s">
        <v>44</v>
      </c>
      <c r="E7" s="69" t="s">
        <v>41</v>
      </c>
      <c r="G7" s="69" t="s">
        <v>45</v>
      </c>
      <c r="H7" s="69" t="s">
        <v>46</v>
      </c>
      <c r="I7" s="69" t="s">
        <v>47</v>
      </c>
      <c r="J7" s="69" t="s">
        <v>48</v>
      </c>
      <c r="K7" s="69" t="s">
        <v>49</v>
      </c>
      <c r="L7" s="69"/>
    </row>
    <row r="8" spans="1:12">
      <c r="A8" s="73">
        <f>B1</f>
        <v>275000</v>
      </c>
      <c r="B8" s="69">
        <v>1</v>
      </c>
      <c r="C8" s="73">
        <f t="shared" ref="C8:C67" si="0">A8*(POWER($B$2/100/2+1, 1/6)-1)</f>
        <v>816.62181092399533</v>
      </c>
      <c r="D8" s="72">
        <f t="shared" ref="D8:D67" si="1">$B$5 -C8</f>
        <v>428.01026788697982</v>
      </c>
      <c r="E8" s="73">
        <f t="shared" ref="E8:E67" si="2">A8-D8</f>
        <v>274571.98973211303</v>
      </c>
      <c r="G8" s="74">
        <f t="shared" ref="G8:G19" si="3">C8</f>
        <v>816.62181092399533</v>
      </c>
      <c r="H8" s="74">
        <f t="shared" ref="H8:H31" si="4">C8</f>
        <v>816.62181092399533</v>
      </c>
      <c r="I8" s="74">
        <f t="shared" ref="I8:I43" si="5">C8</f>
        <v>816.62181092399533</v>
      </c>
      <c r="J8" s="74">
        <f t="shared" ref="J8:J55" si="6">C8</f>
        <v>816.62181092399533</v>
      </c>
      <c r="K8" s="74">
        <f t="shared" ref="K8:K67" si="7">C8</f>
        <v>816.62181092399533</v>
      </c>
    </row>
    <row r="9" spans="1:12">
      <c r="A9" s="73">
        <f t="shared" ref="A9:A67" si="8">E8</f>
        <v>274571.98973211303</v>
      </c>
      <c r="B9" s="69">
        <v>2</v>
      </c>
      <c r="C9" s="73">
        <f t="shared" si="0"/>
        <v>815.35081994197378</v>
      </c>
      <c r="D9" s="72">
        <f t="shared" si="1"/>
        <v>429.28125886900136</v>
      </c>
      <c r="E9" s="73">
        <f t="shared" si="2"/>
        <v>274142.70847324404</v>
      </c>
      <c r="G9" s="74">
        <f t="shared" si="3"/>
        <v>815.35081994197378</v>
      </c>
      <c r="H9" s="74">
        <f t="shared" si="4"/>
        <v>815.35081994197378</v>
      </c>
      <c r="I9" s="74">
        <f t="shared" si="5"/>
        <v>815.35081994197378</v>
      </c>
      <c r="J9" s="74">
        <f t="shared" si="6"/>
        <v>815.35081994197378</v>
      </c>
      <c r="K9" s="74">
        <f t="shared" si="7"/>
        <v>815.35081994197378</v>
      </c>
    </row>
    <row r="10" spans="1:12">
      <c r="A10" s="73">
        <f t="shared" si="8"/>
        <v>274142.70847324404</v>
      </c>
      <c r="B10" s="69">
        <v>3</v>
      </c>
      <c r="C10" s="73">
        <f t="shared" si="0"/>
        <v>814.07605470919805</v>
      </c>
      <c r="D10" s="72">
        <f t="shared" si="1"/>
        <v>430.5560241017771</v>
      </c>
      <c r="E10" s="73">
        <f t="shared" si="2"/>
        <v>273712.15244914225</v>
      </c>
      <c r="G10" s="74">
        <f t="shared" si="3"/>
        <v>814.07605470919805</v>
      </c>
      <c r="H10" s="74">
        <f t="shared" si="4"/>
        <v>814.07605470919805</v>
      </c>
      <c r="I10" s="74">
        <f t="shared" si="5"/>
        <v>814.07605470919805</v>
      </c>
      <c r="J10" s="74">
        <f t="shared" si="6"/>
        <v>814.07605470919805</v>
      </c>
      <c r="K10" s="74">
        <f t="shared" si="7"/>
        <v>814.07605470919805</v>
      </c>
    </row>
    <row r="11" spans="1:12">
      <c r="A11" s="73">
        <f t="shared" si="8"/>
        <v>273712.15244914225</v>
      </c>
      <c r="B11" s="69">
        <v>4</v>
      </c>
      <c r="C11" s="73">
        <f t="shared" si="0"/>
        <v>812.79750401790261</v>
      </c>
      <c r="D11" s="72">
        <f t="shared" si="1"/>
        <v>431.83457479307253</v>
      </c>
      <c r="E11" s="73">
        <f t="shared" si="2"/>
        <v>273280.31787434919</v>
      </c>
      <c r="G11" s="74">
        <f t="shared" si="3"/>
        <v>812.79750401790261</v>
      </c>
      <c r="H11" s="74">
        <f t="shared" si="4"/>
        <v>812.79750401790261</v>
      </c>
      <c r="I11" s="74">
        <f t="shared" si="5"/>
        <v>812.79750401790261</v>
      </c>
      <c r="J11" s="74">
        <f t="shared" si="6"/>
        <v>812.79750401790261</v>
      </c>
      <c r="K11" s="74">
        <f t="shared" si="7"/>
        <v>812.79750401790261</v>
      </c>
    </row>
    <row r="12" spans="1:12">
      <c r="A12" s="73">
        <f t="shared" si="8"/>
        <v>273280.31787434919</v>
      </c>
      <c r="B12" s="69">
        <v>5</v>
      </c>
      <c r="C12" s="73">
        <f t="shared" si="0"/>
        <v>811.51515662704048</v>
      </c>
      <c r="D12" s="72">
        <f t="shared" si="1"/>
        <v>433.11692218393466</v>
      </c>
      <c r="E12" s="73">
        <f t="shared" si="2"/>
        <v>272847.20095216524</v>
      </c>
      <c r="G12" s="74">
        <f t="shared" si="3"/>
        <v>811.51515662704048</v>
      </c>
      <c r="H12" s="74">
        <f t="shared" si="4"/>
        <v>811.51515662704048</v>
      </c>
      <c r="I12" s="74">
        <f t="shared" si="5"/>
        <v>811.51515662704048</v>
      </c>
      <c r="J12" s="74">
        <f t="shared" si="6"/>
        <v>811.51515662704048</v>
      </c>
      <c r="K12" s="74">
        <f t="shared" si="7"/>
        <v>811.51515662704048</v>
      </c>
    </row>
    <row r="13" spans="1:12">
      <c r="A13" s="73">
        <f t="shared" si="8"/>
        <v>272847.20095216524</v>
      </c>
      <c r="B13" s="69">
        <v>6</v>
      </c>
      <c r="C13" s="73">
        <f t="shared" si="0"/>
        <v>810.22900126218337</v>
      </c>
      <c r="D13" s="72">
        <f t="shared" si="1"/>
        <v>434.40307754879177</v>
      </c>
      <c r="E13" s="73">
        <f t="shared" si="2"/>
        <v>272412.79787461646</v>
      </c>
      <c r="G13" s="74">
        <f t="shared" si="3"/>
        <v>810.22900126218337</v>
      </c>
      <c r="H13" s="74">
        <f t="shared" si="4"/>
        <v>810.22900126218337</v>
      </c>
      <c r="I13" s="74">
        <f t="shared" si="5"/>
        <v>810.22900126218337</v>
      </c>
      <c r="J13" s="74">
        <f t="shared" si="6"/>
        <v>810.22900126218337</v>
      </c>
      <c r="K13" s="74">
        <f t="shared" si="7"/>
        <v>810.22900126218337</v>
      </c>
    </row>
    <row r="14" spans="1:12">
      <c r="A14" s="73">
        <f t="shared" si="8"/>
        <v>272412.79787461646</v>
      </c>
      <c r="B14" s="69">
        <v>7</v>
      </c>
      <c r="C14" s="73">
        <f t="shared" si="0"/>
        <v>808.93902661542404</v>
      </c>
      <c r="D14" s="72">
        <f t="shared" si="1"/>
        <v>435.6930521955511</v>
      </c>
      <c r="E14" s="73">
        <f t="shared" si="2"/>
        <v>271977.10482242092</v>
      </c>
      <c r="G14" s="74">
        <f t="shared" si="3"/>
        <v>808.93902661542404</v>
      </c>
      <c r="H14" s="74">
        <f t="shared" si="4"/>
        <v>808.93902661542404</v>
      </c>
      <c r="I14" s="74">
        <f t="shared" si="5"/>
        <v>808.93902661542404</v>
      </c>
      <c r="J14" s="74">
        <f t="shared" si="6"/>
        <v>808.93902661542404</v>
      </c>
      <c r="K14" s="74">
        <f t="shared" si="7"/>
        <v>808.93902661542404</v>
      </c>
    </row>
    <row r="15" spans="1:12">
      <c r="A15" s="73">
        <f t="shared" si="8"/>
        <v>271977.10482242092</v>
      </c>
      <c r="B15" s="69">
        <v>8</v>
      </c>
      <c r="C15" s="73">
        <f t="shared" si="0"/>
        <v>807.64522134527522</v>
      </c>
      <c r="D15" s="72">
        <f t="shared" si="1"/>
        <v>436.98685746569993</v>
      </c>
      <c r="E15" s="73">
        <f t="shared" si="2"/>
        <v>271540.11796495522</v>
      </c>
      <c r="G15" s="74">
        <f t="shared" si="3"/>
        <v>807.64522134527522</v>
      </c>
      <c r="H15" s="74">
        <f t="shared" si="4"/>
        <v>807.64522134527522</v>
      </c>
      <c r="I15" s="74">
        <f t="shared" si="5"/>
        <v>807.64522134527522</v>
      </c>
      <c r="J15" s="74">
        <f t="shared" si="6"/>
        <v>807.64522134527522</v>
      </c>
      <c r="K15" s="74">
        <f t="shared" si="7"/>
        <v>807.64522134527522</v>
      </c>
    </row>
    <row r="16" spans="1:12">
      <c r="A16" s="73">
        <f t="shared" si="8"/>
        <v>271540.11796495522</v>
      </c>
      <c r="B16" s="69">
        <v>9</v>
      </c>
      <c r="C16" s="73">
        <f t="shared" si="0"/>
        <v>806.34757407657105</v>
      </c>
      <c r="D16" s="72">
        <f t="shared" si="1"/>
        <v>438.28450473440409</v>
      </c>
      <c r="E16" s="73">
        <f t="shared" si="2"/>
        <v>271101.83346022083</v>
      </c>
      <c r="G16" s="74">
        <f t="shared" si="3"/>
        <v>806.34757407657105</v>
      </c>
      <c r="H16" s="74">
        <f t="shared" si="4"/>
        <v>806.34757407657105</v>
      </c>
      <c r="I16" s="74">
        <f t="shared" si="5"/>
        <v>806.34757407657105</v>
      </c>
      <c r="J16" s="74">
        <f t="shared" si="6"/>
        <v>806.34757407657105</v>
      </c>
      <c r="K16" s="74">
        <f t="shared" si="7"/>
        <v>806.34757407657105</v>
      </c>
    </row>
    <row r="17" spans="1:11">
      <c r="A17" s="73">
        <f t="shared" si="8"/>
        <v>271101.83346022083</v>
      </c>
      <c r="B17" s="69">
        <v>10</v>
      </c>
      <c r="C17" s="73">
        <f t="shared" si="0"/>
        <v>805.04607340036705</v>
      </c>
      <c r="D17" s="72">
        <f t="shared" si="1"/>
        <v>439.5860054106081</v>
      </c>
      <c r="E17" s="73">
        <f t="shared" si="2"/>
        <v>270662.24745481025</v>
      </c>
      <c r="G17" s="74">
        <f t="shared" si="3"/>
        <v>805.04607340036705</v>
      </c>
      <c r="H17" s="74">
        <f t="shared" si="4"/>
        <v>805.04607340036705</v>
      </c>
      <c r="I17" s="74">
        <f t="shared" si="5"/>
        <v>805.04607340036705</v>
      </c>
      <c r="J17" s="74">
        <f t="shared" si="6"/>
        <v>805.04607340036705</v>
      </c>
      <c r="K17" s="74">
        <f t="shared" si="7"/>
        <v>805.04607340036705</v>
      </c>
    </row>
    <row r="18" spans="1:11">
      <c r="A18" s="73">
        <f t="shared" si="8"/>
        <v>270662.24745481025</v>
      </c>
      <c r="B18" s="69">
        <v>11</v>
      </c>
      <c r="C18" s="73">
        <f t="shared" si="0"/>
        <v>803.74070787383891</v>
      </c>
      <c r="D18" s="72">
        <f t="shared" si="1"/>
        <v>440.89137093713623</v>
      </c>
      <c r="E18" s="73">
        <f t="shared" si="2"/>
        <v>270221.35608387314</v>
      </c>
      <c r="G18" s="74">
        <f t="shared" si="3"/>
        <v>803.74070787383891</v>
      </c>
      <c r="H18" s="74">
        <f t="shared" si="4"/>
        <v>803.74070787383891</v>
      </c>
      <c r="I18" s="74">
        <f t="shared" si="5"/>
        <v>803.74070787383891</v>
      </c>
      <c r="J18" s="74">
        <f t="shared" si="6"/>
        <v>803.74070787383891</v>
      </c>
      <c r="K18" s="74">
        <f t="shared" si="7"/>
        <v>803.74070787383891</v>
      </c>
    </row>
    <row r="19" spans="1:11">
      <c r="A19" s="73">
        <f t="shared" si="8"/>
        <v>270221.35608387314</v>
      </c>
      <c r="B19" s="69">
        <v>12</v>
      </c>
      <c r="C19" s="73">
        <f t="shared" si="0"/>
        <v>802.43146602018282</v>
      </c>
      <c r="D19" s="72">
        <f t="shared" si="1"/>
        <v>442.20061279079232</v>
      </c>
      <c r="E19" s="73">
        <f t="shared" si="2"/>
        <v>269779.15547108237</v>
      </c>
      <c r="G19" s="74">
        <f t="shared" si="3"/>
        <v>802.43146602018282</v>
      </c>
      <c r="H19" s="74">
        <f t="shared" si="4"/>
        <v>802.43146602018282</v>
      </c>
      <c r="I19" s="74">
        <f t="shared" si="5"/>
        <v>802.43146602018282</v>
      </c>
      <c r="J19" s="74">
        <f t="shared" si="6"/>
        <v>802.43146602018282</v>
      </c>
      <c r="K19" s="74">
        <f t="shared" si="7"/>
        <v>802.43146602018282</v>
      </c>
    </row>
    <row r="20" spans="1:11">
      <c r="A20" s="73">
        <f t="shared" si="8"/>
        <v>269779.15547108237</v>
      </c>
      <c r="B20" s="69">
        <v>13</v>
      </c>
      <c r="C20" s="73">
        <f t="shared" si="0"/>
        <v>801.11833632851403</v>
      </c>
      <c r="D20" s="72">
        <f t="shared" si="1"/>
        <v>443.51374248246111</v>
      </c>
      <c r="E20" s="73">
        <f t="shared" si="2"/>
        <v>269335.64172859991</v>
      </c>
      <c r="H20" s="74">
        <f t="shared" si="4"/>
        <v>801.11833632851403</v>
      </c>
      <c r="I20" s="74">
        <f t="shared" si="5"/>
        <v>801.11833632851403</v>
      </c>
      <c r="J20" s="74">
        <f t="shared" si="6"/>
        <v>801.11833632851403</v>
      </c>
      <c r="K20" s="74">
        <f t="shared" si="7"/>
        <v>801.11833632851403</v>
      </c>
    </row>
    <row r="21" spans="1:11" ht="15.75" customHeight="1">
      <c r="A21" s="73">
        <f t="shared" si="8"/>
        <v>269335.64172859991</v>
      </c>
      <c r="B21" s="69">
        <v>14</v>
      </c>
      <c r="C21" s="73">
        <f t="shared" si="0"/>
        <v>799.80130725376603</v>
      </c>
      <c r="D21" s="72">
        <f t="shared" si="1"/>
        <v>444.83077155720912</v>
      </c>
      <c r="E21" s="73">
        <f t="shared" si="2"/>
        <v>268890.81095704267</v>
      </c>
      <c r="H21" s="74">
        <f t="shared" si="4"/>
        <v>799.80130725376603</v>
      </c>
      <c r="I21" s="74">
        <f t="shared" si="5"/>
        <v>799.80130725376603</v>
      </c>
      <c r="J21" s="74">
        <f t="shared" si="6"/>
        <v>799.80130725376603</v>
      </c>
      <c r="K21" s="74">
        <f t="shared" si="7"/>
        <v>799.80130725376603</v>
      </c>
    </row>
    <row r="22" spans="1:11" ht="15.75" customHeight="1">
      <c r="A22" s="73">
        <f t="shared" si="8"/>
        <v>268890.81095704267</v>
      </c>
      <c r="B22" s="69">
        <v>15</v>
      </c>
      <c r="C22" s="73">
        <f t="shared" si="0"/>
        <v>798.48036721658866</v>
      </c>
      <c r="D22" s="72">
        <f t="shared" si="1"/>
        <v>446.15171159438648</v>
      </c>
      <c r="E22" s="73">
        <f t="shared" si="2"/>
        <v>268444.6592454483</v>
      </c>
      <c r="H22" s="74">
        <f t="shared" si="4"/>
        <v>798.48036721658866</v>
      </c>
      <c r="I22" s="74">
        <f t="shared" si="5"/>
        <v>798.48036721658866</v>
      </c>
      <c r="J22" s="74">
        <f t="shared" si="6"/>
        <v>798.48036721658866</v>
      </c>
      <c r="K22" s="74">
        <f t="shared" si="7"/>
        <v>798.48036721658866</v>
      </c>
    </row>
    <row r="23" spans="1:11" ht="15.75" customHeight="1">
      <c r="A23" s="73">
        <f t="shared" si="8"/>
        <v>268444.6592454483</v>
      </c>
      <c r="B23" s="69">
        <v>16</v>
      </c>
      <c r="C23" s="73">
        <f t="shared" si="0"/>
        <v>797.15550460324664</v>
      </c>
      <c r="D23" s="72">
        <f t="shared" si="1"/>
        <v>447.4765742077285</v>
      </c>
      <c r="E23" s="73">
        <f t="shared" si="2"/>
        <v>267997.18267124059</v>
      </c>
      <c r="H23" s="74">
        <f t="shared" si="4"/>
        <v>797.15550460324664</v>
      </c>
      <c r="I23" s="74">
        <f t="shared" si="5"/>
        <v>797.15550460324664</v>
      </c>
      <c r="J23" s="74">
        <f t="shared" si="6"/>
        <v>797.15550460324664</v>
      </c>
      <c r="K23" s="74">
        <f t="shared" si="7"/>
        <v>797.15550460324664</v>
      </c>
    </row>
    <row r="24" spans="1:11" ht="15.75" customHeight="1">
      <c r="A24" s="73">
        <f t="shared" si="8"/>
        <v>267997.18267124059</v>
      </c>
      <c r="B24" s="69">
        <v>17</v>
      </c>
      <c r="C24" s="73">
        <f t="shared" si="0"/>
        <v>795.82670776551731</v>
      </c>
      <c r="D24" s="72">
        <f t="shared" si="1"/>
        <v>448.80537104545783</v>
      </c>
      <c r="E24" s="73">
        <f t="shared" si="2"/>
        <v>267548.3773001951</v>
      </c>
      <c r="H24" s="74">
        <f t="shared" si="4"/>
        <v>795.82670776551731</v>
      </c>
      <c r="I24" s="74">
        <f t="shared" si="5"/>
        <v>795.82670776551731</v>
      </c>
      <c r="J24" s="74">
        <f t="shared" si="6"/>
        <v>795.82670776551731</v>
      </c>
      <c r="K24" s="74">
        <f t="shared" si="7"/>
        <v>795.82670776551731</v>
      </c>
    </row>
    <row r="25" spans="1:11" ht="15.75" customHeight="1">
      <c r="A25" s="73">
        <f t="shared" si="8"/>
        <v>267548.3773001951</v>
      </c>
      <c r="B25" s="69">
        <v>18</v>
      </c>
      <c r="C25" s="73">
        <f t="shared" si="0"/>
        <v>794.49396502058801</v>
      </c>
      <c r="D25" s="72">
        <f t="shared" si="1"/>
        <v>450.13811379038714</v>
      </c>
      <c r="E25" s="73">
        <f t="shared" si="2"/>
        <v>267098.23918640474</v>
      </c>
      <c r="H25" s="74">
        <f t="shared" si="4"/>
        <v>794.49396502058801</v>
      </c>
      <c r="I25" s="74">
        <f t="shared" si="5"/>
        <v>794.49396502058801</v>
      </c>
      <c r="J25" s="74">
        <f t="shared" si="6"/>
        <v>794.49396502058801</v>
      </c>
      <c r="K25" s="74">
        <f t="shared" si="7"/>
        <v>794.49396502058801</v>
      </c>
    </row>
    <row r="26" spans="1:11" ht="15.75" customHeight="1">
      <c r="A26" s="73">
        <f t="shared" si="8"/>
        <v>267098.23918640474</v>
      </c>
      <c r="B26" s="69">
        <v>19</v>
      </c>
      <c r="C26" s="73">
        <f t="shared" si="0"/>
        <v>793.15726465095383</v>
      </c>
      <c r="D26" s="72">
        <f t="shared" si="1"/>
        <v>451.47481416002131</v>
      </c>
      <c r="E26" s="73">
        <f t="shared" si="2"/>
        <v>266646.76437224471</v>
      </c>
      <c r="H26" s="74">
        <f t="shared" si="4"/>
        <v>793.15726465095383</v>
      </c>
      <c r="I26" s="74">
        <f t="shared" si="5"/>
        <v>793.15726465095383</v>
      </c>
      <c r="J26" s="74">
        <f t="shared" si="6"/>
        <v>793.15726465095383</v>
      </c>
      <c r="K26" s="74">
        <f t="shared" si="7"/>
        <v>793.15726465095383</v>
      </c>
    </row>
    <row r="27" spans="1:11" ht="15.75" customHeight="1">
      <c r="A27" s="73">
        <f t="shared" si="8"/>
        <v>266646.76437224471</v>
      </c>
      <c r="B27" s="69">
        <v>20</v>
      </c>
      <c r="C27" s="73">
        <f t="shared" si="0"/>
        <v>791.816594904314</v>
      </c>
      <c r="D27" s="72">
        <f t="shared" si="1"/>
        <v>452.81548390666114</v>
      </c>
      <c r="E27" s="73">
        <f t="shared" si="2"/>
        <v>266193.94888833805</v>
      </c>
      <c r="H27" s="74">
        <f t="shared" si="4"/>
        <v>791.816594904314</v>
      </c>
      <c r="I27" s="74">
        <f t="shared" si="5"/>
        <v>791.816594904314</v>
      </c>
      <c r="J27" s="74">
        <f t="shared" si="6"/>
        <v>791.816594904314</v>
      </c>
      <c r="K27" s="74">
        <f t="shared" si="7"/>
        <v>791.816594904314</v>
      </c>
    </row>
    <row r="28" spans="1:11" ht="15.75" customHeight="1">
      <c r="A28" s="73">
        <f t="shared" si="8"/>
        <v>266193.94888833805</v>
      </c>
      <c r="B28" s="69">
        <v>21</v>
      </c>
      <c r="C28" s="73">
        <f t="shared" si="0"/>
        <v>790.47194399346938</v>
      </c>
      <c r="D28" s="72">
        <f t="shared" si="1"/>
        <v>454.16013481750576</v>
      </c>
      <c r="E28" s="73">
        <f t="shared" si="2"/>
        <v>265739.78875352052</v>
      </c>
      <c r="H28" s="74">
        <f t="shared" si="4"/>
        <v>790.47194399346938</v>
      </c>
      <c r="I28" s="74">
        <f t="shared" si="5"/>
        <v>790.47194399346938</v>
      </c>
      <c r="J28" s="74">
        <f t="shared" si="6"/>
        <v>790.47194399346938</v>
      </c>
      <c r="K28" s="74">
        <f t="shared" si="7"/>
        <v>790.47194399346938</v>
      </c>
    </row>
    <row r="29" spans="1:11" ht="15.75" customHeight="1">
      <c r="A29" s="73">
        <f t="shared" si="8"/>
        <v>265739.78875352052</v>
      </c>
      <c r="B29" s="69">
        <v>22</v>
      </c>
      <c r="C29" s="73">
        <f t="shared" si="0"/>
        <v>789.1233000962178</v>
      </c>
      <c r="D29" s="72">
        <f t="shared" si="1"/>
        <v>455.50877871475734</v>
      </c>
      <c r="E29" s="73">
        <f t="shared" si="2"/>
        <v>265284.27997480577</v>
      </c>
      <c r="H29" s="74">
        <f t="shared" si="4"/>
        <v>789.1233000962178</v>
      </c>
      <c r="I29" s="74">
        <f t="shared" si="5"/>
        <v>789.1233000962178</v>
      </c>
      <c r="J29" s="74">
        <f t="shared" si="6"/>
        <v>789.1233000962178</v>
      </c>
      <c r="K29" s="74">
        <f t="shared" si="7"/>
        <v>789.1233000962178</v>
      </c>
    </row>
    <row r="30" spans="1:11" ht="15.75" customHeight="1">
      <c r="A30" s="73">
        <f t="shared" si="8"/>
        <v>265284.27997480577</v>
      </c>
      <c r="B30" s="69">
        <v>23</v>
      </c>
      <c r="C30" s="73">
        <f t="shared" si="0"/>
        <v>787.77065135525118</v>
      </c>
      <c r="D30" s="72">
        <f t="shared" si="1"/>
        <v>456.86142745572397</v>
      </c>
      <c r="E30" s="73">
        <f t="shared" si="2"/>
        <v>264827.41854735004</v>
      </c>
      <c r="H30" s="74">
        <f t="shared" si="4"/>
        <v>787.77065135525118</v>
      </c>
      <c r="I30" s="74">
        <f t="shared" si="5"/>
        <v>787.77065135525118</v>
      </c>
      <c r="J30" s="74">
        <f t="shared" si="6"/>
        <v>787.77065135525118</v>
      </c>
      <c r="K30" s="74">
        <f t="shared" si="7"/>
        <v>787.77065135525118</v>
      </c>
    </row>
    <row r="31" spans="1:11" ht="15.75" customHeight="1">
      <c r="A31" s="73">
        <f t="shared" si="8"/>
        <v>264827.41854735004</v>
      </c>
      <c r="B31" s="69">
        <v>24</v>
      </c>
      <c r="C31" s="73">
        <f t="shared" si="0"/>
        <v>786.41398587805043</v>
      </c>
      <c r="D31" s="72">
        <f t="shared" si="1"/>
        <v>458.21809293292472</v>
      </c>
      <c r="E31" s="73">
        <f t="shared" si="2"/>
        <v>264369.20045441709</v>
      </c>
      <c r="H31" s="74">
        <f t="shared" si="4"/>
        <v>786.41398587805043</v>
      </c>
      <c r="I31" s="74">
        <f t="shared" si="5"/>
        <v>786.41398587805043</v>
      </c>
      <c r="J31" s="74">
        <f t="shared" si="6"/>
        <v>786.41398587805043</v>
      </c>
      <c r="K31" s="74">
        <f t="shared" si="7"/>
        <v>786.41398587805043</v>
      </c>
    </row>
    <row r="32" spans="1:11" ht="15.75" customHeight="1">
      <c r="A32" s="73">
        <f t="shared" si="8"/>
        <v>264369.20045441709</v>
      </c>
      <c r="B32" s="69">
        <v>25</v>
      </c>
      <c r="C32" s="73">
        <f t="shared" si="0"/>
        <v>785.05329173678115</v>
      </c>
      <c r="D32" s="72">
        <f t="shared" si="1"/>
        <v>459.578787074194</v>
      </c>
      <c r="E32" s="73">
        <f t="shared" si="2"/>
        <v>263909.6216673429</v>
      </c>
      <c r="I32" s="74">
        <f t="shared" si="5"/>
        <v>785.05329173678115</v>
      </c>
      <c r="J32" s="74">
        <f t="shared" si="6"/>
        <v>785.05329173678115</v>
      </c>
      <c r="K32" s="74">
        <f t="shared" si="7"/>
        <v>785.05329173678115</v>
      </c>
    </row>
    <row r="33" spans="1:11" ht="15.75" customHeight="1">
      <c r="A33" s="73">
        <f t="shared" si="8"/>
        <v>263909.6216673429</v>
      </c>
      <c r="B33" s="69">
        <v>26</v>
      </c>
      <c r="C33" s="73">
        <f t="shared" si="0"/>
        <v>783.68855696818923</v>
      </c>
      <c r="D33" s="72">
        <f t="shared" si="1"/>
        <v>460.94352184278591</v>
      </c>
      <c r="E33" s="73">
        <f t="shared" si="2"/>
        <v>263448.67814550013</v>
      </c>
      <c r="I33" s="74">
        <f t="shared" si="5"/>
        <v>783.68855696818923</v>
      </c>
      <c r="J33" s="74">
        <f t="shared" si="6"/>
        <v>783.68855696818923</v>
      </c>
      <c r="K33" s="74">
        <f t="shared" si="7"/>
        <v>783.68855696818923</v>
      </c>
    </row>
    <row r="34" spans="1:11" ht="15.75" customHeight="1">
      <c r="A34" s="73">
        <f t="shared" si="8"/>
        <v>263448.67814550013</v>
      </c>
      <c r="B34" s="69">
        <v>27</v>
      </c>
      <c r="C34" s="73">
        <f t="shared" si="0"/>
        <v>782.31976957349491</v>
      </c>
      <c r="D34" s="72">
        <f t="shared" si="1"/>
        <v>462.31230923748024</v>
      </c>
      <c r="E34" s="73">
        <f t="shared" si="2"/>
        <v>262986.36583626264</v>
      </c>
      <c r="I34" s="74">
        <f t="shared" si="5"/>
        <v>782.31976957349491</v>
      </c>
      <c r="J34" s="74">
        <f t="shared" si="6"/>
        <v>782.31976957349491</v>
      </c>
      <c r="K34" s="74">
        <f t="shared" si="7"/>
        <v>782.31976957349491</v>
      </c>
    </row>
    <row r="35" spans="1:11" ht="15.75" customHeight="1">
      <c r="A35" s="73">
        <f t="shared" si="8"/>
        <v>262986.36583626264</v>
      </c>
      <c r="B35" s="69">
        <v>28</v>
      </c>
      <c r="C35" s="73">
        <f t="shared" si="0"/>
        <v>780.94691751828782</v>
      </c>
      <c r="D35" s="72">
        <f t="shared" si="1"/>
        <v>463.68516129268733</v>
      </c>
      <c r="E35" s="73">
        <f t="shared" si="2"/>
        <v>262522.68067496998</v>
      </c>
      <c r="I35" s="74">
        <f t="shared" si="5"/>
        <v>780.94691751828782</v>
      </c>
      <c r="J35" s="74">
        <f t="shared" si="6"/>
        <v>780.94691751828782</v>
      </c>
      <c r="K35" s="74">
        <f t="shared" si="7"/>
        <v>780.94691751828782</v>
      </c>
    </row>
    <row r="36" spans="1:11" ht="15.75" customHeight="1">
      <c r="A36" s="73">
        <f t="shared" si="8"/>
        <v>262522.68067496998</v>
      </c>
      <c r="B36" s="69">
        <v>29</v>
      </c>
      <c r="C36" s="73">
        <f t="shared" si="0"/>
        <v>779.56998873242082</v>
      </c>
      <c r="D36" s="72">
        <f t="shared" si="1"/>
        <v>465.06209007855432</v>
      </c>
      <c r="E36" s="73">
        <f t="shared" si="2"/>
        <v>262057.61858489143</v>
      </c>
      <c r="I36" s="74">
        <f t="shared" si="5"/>
        <v>779.56998873242082</v>
      </c>
      <c r="J36" s="74">
        <f t="shared" si="6"/>
        <v>779.56998873242082</v>
      </c>
      <c r="K36" s="74">
        <f t="shared" si="7"/>
        <v>779.56998873242082</v>
      </c>
    </row>
    <row r="37" spans="1:11" ht="15.75" customHeight="1">
      <c r="A37" s="73">
        <f t="shared" si="8"/>
        <v>262057.61858489143</v>
      </c>
      <c r="B37" s="69">
        <v>30</v>
      </c>
      <c r="C37" s="73">
        <f t="shared" si="0"/>
        <v>778.1889711099044</v>
      </c>
      <c r="D37" s="72">
        <f t="shared" si="1"/>
        <v>466.44310770107074</v>
      </c>
      <c r="E37" s="73">
        <f t="shared" si="2"/>
        <v>261591.17547719035</v>
      </c>
      <c r="I37" s="74">
        <f t="shared" si="5"/>
        <v>778.1889711099044</v>
      </c>
      <c r="J37" s="74">
        <f t="shared" si="6"/>
        <v>778.1889711099044</v>
      </c>
      <c r="K37" s="74">
        <f t="shared" si="7"/>
        <v>778.1889711099044</v>
      </c>
    </row>
    <row r="38" spans="1:11" ht="15.75" customHeight="1">
      <c r="A38" s="73">
        <f t="shared" si="8"/>
        <v>261591.17547719035</v>
      </c>
      <c r="B38" s="69">
        <v>31</v>
      </c>
      <c r="C38" s="73">
        <f t="shared" si="0"/>
        <v>776.80385250879931</v>
      </c>
      <c r="D38" s="72">
        <f t="shared" si="1"/>
        <v>467.82822630217584</v>
      </c>
      <c r="E38" s="73">
        <f t="shared" si="2"/>
        <v>261123.34725088818</v>
      </c>
      <c r="I38" s="74">
        <f t="shared" si="5"/>
        <v>776.80385250879931</v>
      </c>
      <c r="J38" s="74">
        <f t="shared" si="6"/>
        <v>776.80385250879931</v>
      </c>
      <c r="K38" s="74">
        <f t="shared" si="7"/>
        <v>776.80385250879931</v>
      </c>
    </row>
    <row r="39" spans="1:11" ht="15.75" customHeight="1">
      <c r="A39" s="73">
        <f t="shared" si="8"/>
        <v>261123.34725088818</v>
      </c>
      <c r="B39" s="69">
        <v>32</v>
      </c>
      <c r="C39" s="73">
        <f t="shared" si="0"/>
        <v>775.41462075111122</v>
      </c>
      <c r="D39" s="72">
        <f t="shared" si="1"/>
        <v>469.21745805986393</v>
      </c>
      <c r="E39" s="73">
        <f t="shared" si="2"/>
        <v>260654.12979282832</v>
      </c>
      <c r="I39" s="74">
        <f t="shared" si="5"/>
        <v>775.41462075111122</v>
      </c>
      <c r="J39" s="74">
        <f t="shared" si="6"/>
        <v>775.41462075111122</v>
      </c>
      <c r="K39" s="74">
        <f t="shared" si="7"/>
        <v>775.41462075111122</v>
      </c>
    </row>
    <row r="40" spans="1:11" ht="15.75" customHeight="1">
      <c r="A40" s="73">
        <f t="shared" si="8"/>
        <v>260654.12979282832</v>
      </c>
      <c r="B40" s="69">
        <v>33</v>
      </c>
      <c r="C40" s="73">
        <f t="shared" si="0"/>
        <v>774.02126362268211</v>
      </c>
      <c r="D40" s="72">
        <f t="shared" si="1"/>
        <v>470.61081518829303</v>
      </c>
      <c r="E40" s="73">
        <f t="shared" si="2"/>
        <v>260183.51897764002</v>
      </c>
      <c r="I40" s="74">
        <f t="shared" si="5"/>
        <v>774.02126362268211</v>
      </c>
      <c r="J40" s="74">
        <f t="shared" si="6"/>
        <v>774.02126362268211</v>
      </c>
      <c r="K40" s="74">
        <f t="shared" si="7"/>
        <v>774.02126362268211</v>
      </c>
    </row>
    <row r="41" spans="1:11" ht="15.75" customHeight="1">
      <c r="A41" s="73">
        <f t="shared" si="8"/>
        <v>260183.51897764002</v>
      </c>
      <c r="B41" s="69">
        <v>34</v>
      </c>
      <c r="C41" s="73">
        <f t="shared" si="0"/>
        <v>772.62376887308403</v>
      </c>
      <c r="D41" s="72">
        <f t="shared" si="1"/>
        <v>472.00830993789111</v>
      </c>
      <c r="E41" s="73">
        <f t="shared" si="2"/>
        <v>259711.51066770212</v>
      </c>
      <c r="I41" s="74">
        <f t="shared" si="5"/>
        <v>772.62376887308403</v>
      </c>
      <c r="J41" s="74">
        <f t="shared" si="6"/>
        <v>772.62376887308403</v>
      </c>
      <c r="K41" s="74">
        <f t="shared" si="7"/>
        <v>772.62376887308403</v>
      </c>
    </row>
    <row r="42" spans="1:11" ht="15.75" customHeight="1">
      <c r="A42" s="73">
        <f t="shared" si="8"/>
        <v>259711.51066770212</v>
      </c>
      <c r="B42" s="69">
        <v>35</v>
      </c>
      <c r="C42" s="73">
        <f t="shared" si="0"/>
        <v>771.22212421551069</v>
      </c>
      <c r="D42" s="72">
        <f t="shared" si="1"/>
        <v>473.40995459546446</v>
      </c>
      <c r="E42" s="73">
        <f t="shared" si="2"/>
        <v>259238.10071310666</v>
      </c>
      <c r="I42" s="74">
        <f t="shared" si="5"/>
        <v>771.22212421551069</v>
      </c>
      <c r="J42" s="74">
        <f t="shared" si="6"/>
        <v>771.22212421551069</v>
      </c>
      <c r="K42" s="74">
        <f t="shared" si="7"/>
        <v>771.22212421551069</v>
      </c>
    </row>
    <row r="43" spans="1:11" ht="15.75" customHeight="1">
      <c r="A43" s="73">
        <f t="shared" si="8"/>
        <v>259238.10071310666</v>
      </c>
      <c r="B43" s="69">
        <v>36</v>
      </c>
      <c r="C43" s="73">
        <f t="shared" si="0"/>
        <v>769.81631732666995</v>
      </c>
      <c r="D43" s="72">
        <f t="shared" si="1"/>
        <v>474.8157614843052</v>
      </c>
      <c r="E43" s="73">
        <f t="shared" si="2"/>
        <v>258763.28495162237</v>
      </c>
      <c r="I43" s="74">
        <f t="shared" si="5"/>
        <v>769.81631732666995</v>
      </c>
      <c r="J43" s="74">
        <f t="shared" si="6"/>
        <v>769.81631732666995</v>
      </c>
      <c r="K43" s="74">
        <f t="shared" si="7"/>
        <v>769.81631732666995</v>
      </c>
    </row>
    <row r="44" spans="1:11" ht="15.75" customHeight="1">
      <c r="A44" s="73">
        <f t="shared" si="8"/>
        <v>258763.28495162237</v>
      </c>
      <c r="B44" s="69">
        <v>37</v>
      </c>
      <c r="C44" s="73">
        <f t="shared" si="0"/>
        <v>768.40633584667523</v>
      </c>
      <c r="D44" s="72">
        <f t="shared" si="1"/>
        <v>476.22574296429991</v>
      </c>
      <c r="E44" s="73">
        <f t="shared" si="2"/>
        <v>258287.05920865806</v>
      </c>
      <c r="J44" s="74">
        <f t="shared" si="6"/>
        <v>768.40633584667523</v>
      </c>
      <c r="K44" s="74">
        <f t="shared" si="7"/>
        <v>768.40633584667523</v>
      </c>
    </row>
    <row r="45" spans="1:11" ht="15.75" customHeight="1">
      <c r="A45" s="73">
        <f t="shared" si="8"/>
        <v>258287.05920865806</v>
      </c>
      <c r="B45" s="69">
        <v>38</v>
      </c>
      <c r="C45" s="73">
        <f t="shared" si="0"/>
        <v>766.99216737893653</v>
      </c>
      <c r="D45" s="72">
        <f t="shared" si="1"/>
        <v>477.63991143203862</v>
      </c>
      <c r="E45" s="73">
        <f t="shared" si="2"/>
        <v>257809.41929722601</v>
      </c>
      <c r="J45" s="74">
        <f t="shared" si="6"/>
        <v>766.99216737893653</v>
      </c>
      <c r="K45" s="74">
        <f t="shared" si="7"/>
        <v>766.99216737893653</v>
      </c>
    </row>
    <row r="46" spans="1:11" ht="15.75" customHeight="1">
      <c r="A46" s="73">
        <f t="shared" si="8"/>
        <v>257809.41929722601</v>
      </c>
      <c r="B46" s="69">
        <v>39</v>
      </c>
      <c r="C46" s="73">
        <f t="shared" si="0"/>
        <v>765.57379949005212</v>
      </c>
      <c r="D46" s="72">
        <f t="shared" si="1"/>
        <v>479.05827932092302</v>
      </c>
      <c r="E46" s="73">
        <f t="shared" si="2"/>
        <v>257330.36101790509</v>
      </c>
      <c r="J46" s="74">
        <f t="shared" si="6"/>
        <v>765.57379949005212</v>
      </c>
      <c r="K46" s="74">
        <f t="shared" si="7"/>
        <v>765.57379949005212</v>
      </c>
    </row>
    <row r="47" spans="1:11" ht="15.75" customHeight="1">
      <c r="A47" s="73">
        <f t="shared" si="8"/>
        <v>257330.36101790509</v>
      </c>
      <c r="B47" s="69">
        <v>40</v>
      </c>
      <c r="C47" s="73">
        <f t="shared" si="0"/>
        <v>764.15121970969869</v>
      </c>
      <c r="D47" s="72">
        <f t="shared" si="1"/>
        <v>480.48085910127645</v>
      </c>
      <c r="E47" s="73">
        <f t="shared" si="2"/>
        <v>256849.8801588038</v>
      </c>
      <c r="J47" s="74">
        <f t="shared" si="6"/>
        <v>764.15121970969869</v>
      </c>
      <c r="K47" s="74">
        <f t="shared" si="7"/>
        <v>764.15121970969869</v>
      </c>
    </row>
    <row r="48" spans="1:11" ht="15.75" customHeight="1">
      <c r="A48" s="73">
        <f t="shared" si="8"/>
        <v>256849.8801588038</v>
      </c>
      <c r="B48" s="69">
        <v>41</v>
      </c>
      <c r="C48" s="73">
        <f t="shared" si="0"/>
        <v>762.72441553052192</v>
      </c>
      <c r="D48" s="72">
        <f t="shared" si="1"/>
        <v>481.90766328045322</v>
      </c>
      <c r="E48" s="73">
        <f t="shared" si="2"/>
        <v>256367.97249552334</v>
      </c>
      <c r="J48" s="74">
        <f t="shared" si="6"/>
        <v>762.72441553052192</v>
      </c>
      <c r="K48" s="74">
        <f t="shared" si="7"/>
        <v>762.72441553052192</v>
      </c>
    </row>
    <row r="49" spans="1:11" ht="15.75" customHeight="1">
      <c r="A49" s="73">
        <f t="shared" si="8"/>
        <v>256367.97249552334</v>
      </c>
      <c r="B49" s="69">
        <v>42</v>
      </c>
      <c r="C49" s="73">
        <f t="shared" si="0"/>
        <v>761.29337440802658</v>
      </c>
      <c r="D49" s="72">
        <f t="shared" si="1"/>
        <v>483.33870440294857</v>
      </c>
      <c r="E49" s="73">
        <f t="shared" si="2"/>
        <v>255884.6337911204</v>
      </c>
      <c r="J49" s="74">
        <f t="shared" si="6"/>
        <v>761.29337440802658</v>
      </c>
      <c r="K49" s="74">
        <f t="shared" si="7"/>
        <v>761.29337440802658</v>
      </c>
    </row>
    <row r="50" spans="1:11" ht="15.75" customHeight="1">
      <c r="A50" s="73">
        <f t="shared" si="8"/>
        <v>255884.6337911204</v>
      </c>
      <c r="B50" s="69">
        <v>43</v>
      </c>
      <c r="C50" s="73">
        <f t="shared" si="0"/>
        <v>759.85808376046589</v>
      </c>
      <c r="D50" s="72">
        <f t="shared" si="1"/>
        <v>484.77399505050926</v>
      </c>
      <c r="E50" s="73">
        <f t="shared" si="2"/>
        <v>255399.85979606988</v>
      </c>
      <c r="J50" s="74">
        <f t="shared" si="6"/>
        <v>759.85808376046589</v>
      </c>
      <c r="K50" s="74">
        <f t="shared" si="7"/>
        <v>759.85808376046589</v>
      </c>
    </row>
    <row r="51" spans="1:11" ht="15.75" customHeight="1">
      <c r="A51" s="73">
        <f t="shared" si="8"/>
        <v>255399.85979606988</v>
      </c>
      <c r="B51" s="69">
        <v>44</v>
      </c>
      <c r="C51" s="73">
        <f t="shared" si="0"/>
        <v>758.41853096873126</v>
      </c>
      <c r="D51" s="72">
        <f t="shared" si="1"/>
        <v>486.21354784224388</v>
      </c>
      <c r="E51" s="73">
        <f t="shared" si="2"/>
        <v>254913.64624822763</v>
      </c>
      <c r="J51" s="74">
        <f t="shared" si="6"/>
        <v>758.41853096873126</v>
      </c>
      <c r="K51" s="74">
        <f t="shared" si="7"/>
        <v>758.41853096873126</v>
      </c>
    </row>
    <row r="52" spans="1:11" ht="15.75" customHeight="1">
      <c r="A52" s="73">
        <f t="shared" si="8"/>
        <v>254913.64624822763</v>
      </c>
      <c r="B52" s="69">
        <v>45</v>
      </c>
      <c r="C52" s="73">
        <f t="shared" si="0"/>
        <v>756.97470337624134</v>
      </c>
      <c r="D52" s="72">
        <f t="shared" si="1"/>
        <v>487.65737543473381</v>
      </c>
      <c r="E52" s="73">
        <f t="shared" si="2"/>
        <v>254425.98887279289</v>
      </c>
      <c r="J52" s="74">
        <f t="shared" si="6"/>
        <v>756.97470337624134</v>
      </c>
      <c r="K52" s="74">
        <f t="shared" si="7"/>
        <v>756.97470337624134</v>
      </c>
    </row>
    <row r="53" spans="1:11" ht="15.75" customHeight="1">
      <c r="A53" s="73">
        <f t="shared" si="8"/>
        <v>254425.98887279289</v>
      </c>
      <c r="B53" s="69">
        <v>46</v>
      </c>
      <c r="C53" s="73">
        <f t="shared" si="0"/>
        <v>755.52658828883057</v>
      </c>
      <c r="D53" s="72">
        <f t="shared" si="1"/>
        <v>489.10549052214458</v>
      </c>
      <c r="E53" s="73">
        <f t="shared" si="2"/>
        <v>253936.88338227075</v>
      </c>
      <c r="J53" s="74">
        <f t="shared" si="6"/>
        <v>755.52658828883057</v>
      </c>
      <c r="K53" s="74">
        <f t="shared" si="7"/>
        <v>755.52658828883057</v>
      </c>
    </row>
    <row r="54" spans="1:11" ht="15.75" customHeight="1">
      <c r="A54" s="73">
        <f t="shared" si="8"/>
        <v>253936.88338227075</v>
      </c>
      <c r="B54" s="69">
        <v>47</v>
      </c>
      <c r="C54" s="73">
        <f t="shared" si="0"/>
        <v>754.07417297463769</v>
      </c>
      <c r="D54" s="72">
        <f t="shared" si="1"/>
        <v>490.55790583633745</v>
      </c>
      <c r="E54" s="73">
        <f t="shared" si="2"/>
        <v>253446.3254764344</v>
      </c>
      <c r="J54" s="74">
        <f t="shared" si="6"/>
        <v>754.07417297463769</v>
      </c>
      <c r="K54" s="74">
        <f t="shared" si="7"/>
        <v>754.07417297463769</v>
      </c>
    </row>
    <row r="55" spans="1:11" ht="15.75" customHeight="1">
      <c r="A55" s="73">
        <f t="shared" si="8"/>
        <v>253446.3254764344</v>
      </c>
      <c r="B55" s="69">
        <v>48</v>
      </c>
      <c r="C55" s="73">
        <f t="shared" si="0"/>
        <v>752.61744466399341</v>
      </c>
      <c r="D55" s="72">
        <f t="shared" si="1"/>
        <v>492.01463414698173</v>
      </c>
      <c r="E55" s="73">
        <f t="shared" si="2"/>
        <v>252954.31084228741</v>
      </c>
      <c r="J55" s="74">
        <f t="shared" si="6"/>
        <v>752.61744466399341</v>
      </c>
      <c r="K55" s="74">
        <f t="shared" si="7"/>
        <v>752.61744466399341</v>
      </c>
    </row>
    <row r="56" spans="1:11" ht="15.75" customHeight="1">
      <c r="A56" s="73">
        <f t="shared" si="8"/>
        <v>252954.31084228741</v>
      </c>
      <c r="B56" s="69">
        <v>49</v>
      </c>
      <c r="C56" s="73">
        <f t="shared" si="0"/>
        <v>751.15639054930898</v>
      </c>
      <c r="D56" s="72">
        <f t="shared" si="1"/>
        <v>493.47568826166616</v>
      </c>
      <c r="E56" s="73">
        <f t="shared" si="2"/>
        <v>252460.83515402573</v>
      </c>
      <c r="K56" s="74">
        <f t="shared" si="7"/>
        <v>751.15639054930898</v>
      </c>
    </row>
    <row r="57" spans="1:11" ht="15.75" customHeight="1">
      <c r="A57" s="73">
        <f t="shared" si="8"/>
        <v>252460.83515402573</v>
      </c>
      <c r="B57" s="69">
        <v>50</v>
      </c>
      <c r="C57" s="73">
        <f t="shared" si="0"/>
        <v>749.69099778496275</v>
      </c>
      <c r="D57" s="72">
        <f t="shared" si="1"/>
        <v>494.9410810260124</v>
      </c>
      <c r="E57" s="73">
        <f t="shared" si="2"/>
        <v>251965.89407299971</v>
      </c>
      <c r="K57" s="74">
        <f t="shared" si="7"/>
        <v>749.69099778496275</v>
      </c>
    </row>
    <row r="58" spans="1:11" ht="15.75" customHeight="1">
      <c r="A58" s="73">
        <f t="shared" si="8"/>
        <v>251965.89407299971</v>
      </c>
      <c r="B58" s="69">
        <v>51</v>
      </c>
      <c r="C58" s="73">
        <f t="shared" si="0"/>
        <v>748.22125348718771</v>
      </c>
      <c r="D58" s="72">
        <f t="shared" si="1"/>
        <v>496.41082532378744</v>
      </c>
      <c r="E58" s="73">
        <f t="shared" si="2"/>
        <v>251469.48324767593</v>
      </c>
      <c r="K58" s="74">
        <f t="shared" si="7"/>
        <v>748.22125348718771</v>
      </c>
    </row>
    <row r="59" spans="1:11" ht="15.75" customHeight="1">
      <c r="A59" s="73">
        <f t="shared" si="8"/>
        <v>251469.48324767593</v>
      </c>
      <c r="B59" s="69">
        <v>52</v>
      </c>
      <c r="C59" s="73">
        <f t="shared" si="0"/>
        <v>746.74714473395795</v>
      </c>
      <c r="D59" s="72">
        <f t="shared" si="1"/>
        <v>497.88493407701719</v>
      </c>
      <c r="E59" s="73">
        <f t="shared" si="2"/>
        <v>250971.59831359892</v>
      </c>
      <c r="K59" s="74">
        <f t="shared" si="7"/>
        <v>746.74714473395795</v>
      </c>
    </row>
    <row r="60" spans="1:11" ht="15.75" customHeight="1">
      <c r="A60" s="73">
        <f t="shared" si="8"/>
        <v>250971.59831359892</v>
      </c>
      <c r="B60" s="69">
        <v>53</v>
      </c>
      <c r="C60" s="73">
        <f t="shared" si="0"/>
        <v>745.26865856487518</v>
      </c>
      <c r="D60" s="72">
        <f t="shared" si="1"/>
        <v>499.36342024609996</v>
      </c>
      <c r="E60" s="73">
        <f t="shared" si="2"/>
        <v>250472.23489335281</v>
      </c>
      <c r="K60" s="74">
        <f t="shared" si="7"/>
        <v>745.26865856487518</v>
      </c>
    </row>
    <row r="61" spans="1:11" ht="15.75" customHeight="1">
      <c r="A61" s="73">
        <f t="shared" si="8"/>
        <v>250472.23489335281</v>
      </c>
      <c r="B61" s="69">
        <v>54</v>
      </c>
      <c r="C61" s="73">
        <f t="shared" si="0"/>
        <v>743.78578198105492</v>
      </c>
      <c r="D61" s="72">
        <f t="shared" si="1"/>
        <v>500.84629682992022</v>
      </c>
      <c r="E61" s="73">
        <f t="shared" si="2"/>
        <v>249971.38859652288</v>
      </c>
      <c r="K61" s="74">
        <f t="shared" si="7"/>
        <v>743.78578198105492</v>
      </c>
    </row>
    <row r="62" spans="1:11" ht="15.75" customHeight="1">
      <c r="A62" s="73">
        <f t="shared" si="8"/>
        <v>249971.38859652288</v>
      </c>
      <c r="B62" s="69">
        <v>55</v>
      </c>
      <c r="C62" s="73">
        <f t="shared" si="0"/>
        <v>742.29850194501194</v>
      </c>
      <c r="D62" s="72">
        <f t="shared" si="1"/>
        <v>502.33357686596321</v>
      </c>
      <c r="E62" s="73">
        <f t="shared" si="2"/>
        <v>249469.05501965692</v>
      </c>
      <c r="K62" s="74">
        <f t="shared" si="7"/>
        <v>742.29850194501194</v>
      </c>
    </row>
    <row r="63" spans="1:11" ht="15.75" customHeight="1">
      <c r="A63" s="73">
        <f t="shared" si="8"/>
        <v>249469.05501965692</v>
      </c>
      <c r="B63" s="69">
        <v>56</v>
      </c>
      <c r="C63" s="73">
        <f t="shared" si="0"/>
        <v>740.80680538054571</v>
      </c>
      <c r="D63" s="72">
        <f t="shared" si="1"/>
        <v>503.82527343042943</v>
      </c>
      <c r="E63" s="73">
        <f t="shared" si="2"/>
        <v>248965.22974622648</v>
      </c>
      <c r="K63" s="74">
        <f t="shared" si="7"/>
        <v>740.80680538054571</v>
      </c>
    </row>
    <row r="64" spans="1:11" ht="15.75" customHeight="1">
      <c r="A64" s="73">
        <f t="shared" si="8"/>
        <v>248965.22974622648</v>
      </c>
      <c r="B64" s="69">
        <v>57</v>
      </c>
      <c r="C64" s="73">
        <f t="shared" si="0"/>
        <v>739.31067917262556</v>
      </c>
      <c r="D64" s="72">
        <f t="shared" si="1"/>
        <v>505.32139963834959</v>
      </c>
      <c r="E64" s="73">
        <f t="shared" si="2"/>
        <v>248459.90834658814</v>
      </c>
      <c r="K64" s="74">
        <f t="shared" si="7"/>
        <v>739.31067917262556</v>
      </c>
    </row>
    <row r="65" spans="1:11" ht="15.75" customHeight="1">
      <c r="A65" s="73">
        <f t="shared" si="8"/>
        <v>248459.90834658814</v>
      </c>
      <c r="B65" s="69">
        <v>58</v>
      </c>
      <c r="C65" s="73">
        <f t="shared" si="0"/>
        <v>737.8101101672753</v>
      </c>
      <c r="D65" s="72">
        <f t="shared" si="1"/>
        <v>506.82196864369985</v>
      </c>
      <c r="E65" s="73">
        <f t="shared" si="2"/>
        <v>247953.08637794445</v>
      </c>
      <c r="K65" s="74">
        <f t="shared" si="7"/>
        <v>737.8101101672753</v>
      </c>
    </row>
    <row r="66" spans="1:11" ht="15.75" customHeight="1">
      <c r="A66" s="73">
        <f t="shared" si="8"/>
        <v>247953.08637794445</v>
      </c>
      <c r="B66" s="69">
        <v>59</v>
      </c>
      <c r="C66" s="73">
        <f t="shared" si="0"/>
        <v>736.30508517145756</v>
      </c>
      <c r="D66" s="72">
        <f t="shared" si="1"/>
        <v>508.32699363951758</v>
      </c>
      <c r="E66" s="73">
        <f t="shared" si="2"/>
        <v>247444.75938430493</v>
      </c>
      <c r="K66" s="74">
        <f t="shared" si="7"/>
        <v>736.30508517145756</v>
      </c>
    </row>
    <row r="67" spans="1:11" ht="15.75" customHeight="1">
      <c r="A67" s="73">
        <f t="shared" si="8"/>
        <v>247444.75938430493</v>
      </c>
      <c r="B67" s="69">
        <v>60</v>
      </c>
      <c r="C67" s="73">
        <f t="shared" si="0"/>
        <v>734.7955909529577</v>
      </c>
      <c r="D67" s="72">
        <f t="shared" si="1"/>
        <v>509.83648785801745</v>
      </c>
      <c r="E67" s="73">
        <f t="shared" si="2"/>
        <v>246934.92289644692</v>
      </c>
      <c r="K67" s="74">
        <f t="shared" si="7"/>
        <v>734.7955909529577</v>
      </c>
    </row>
    <row r="68" spans="1:11" ht="15.75" customHeight="1">
      <c r="C68" s="73">
        <f>SUM(C8:C67)</f>
        <v>46612.847625105387</v>
      </c>
      <c r="D68" s="72"/>
      <c r="G68" s="74">
        <f t="shared" ref="G68:K68" si="9">SUM(G8:G67)</f>
        <v>9714.7404168139528</v>
      </c>
      <c r="H68" s="74">
        <f t="shared" si="9"/>
        <v>19240.37034588043</v>
      </c>
      <c r="I68" s="74">
        <f t="shared" si="9"/>
        <v>28570.039788817365</v>
      </c>
      <c r="J68" s="74">
        <f t="shared" si="9"/>
        <v>37696.65062521417</v>
      </c>
      <c r="K68" s="74">
        <f t="shared" si="9"/>
        <v>46612.847625105387</v>
      </c>
    </row>
    <row r="69" spans="1:11" ht="15.75" customHeight="1"/>
    <row r="70" spans="1:11" ht="15.75" customHeight="1"/>
    <row r="71" spans="1:11" ht="15.75" customHeight="1"/>
    <row r="72" spans="1:11" ht="15.75" customHeight="1"/>
    <row r="73" spans="1:11" ht="15.75" customHeight="1"/>
    <row r="74" spans="1:11" ht="15.75" customHeight="1"/>
    <row r="75" spans="1:11" ht="15.75" customHeight="1"/>
    <row r="76" spans="1:11" ht="15.75" customHeight="1"/>
    <row r="77" spans="1:11" ht="15.75" customHeight="1"/>
    <row r="78" spans="1:11" ht="15.75" customHeight="1"/>
    <row r="79" spans="1:11" ht="15.75" customHeight="1"/>
    <row r="80" spans="1:11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/>
  </sheetViews>
  <sheetFormatPr defaultColWidth="14.42578125" defaultRowHeight="15" customHeight="1"/>
  <cols>
    <col min="1" max="3" width="15.42578125" customWidth="1"/>
    <col min="4" max="4" width="17.28515625" customWidth="1"/>
    <col min="5" max="6" width="15.42578125" customWidth="1"/>
    <col min="7" max="10" width="17.85546875" customWidth="1"/>
    <col min="11" max="11" width="29.140625" customWidth="1"/>
    <col min="12" max="12" width="12.42578125" customWidth="1"/>
    <col min="13" max="14" width="9.140625" customWidth="1"/>
    <col min="15" max="15" width="21.7109375" customWidth="1"/>
    <col min="16" max="22" width="11.7109375" customWidth="1"/>
    <col min="23" max="26" width="9.140625" customWidth="1"/>
  </cols>
  <sheetData>
    <row r="1" spans="1:22">
      <c r="A1" s="75" t="s">
        <v>41</v>
      </c>
      <c r="B1" s="75" t="s">
        <v>50</v>
      </c>
      <c r="C1" s="75" t="s">
        <v>43</v>
      </c>
      <c r="D1" s="75" t="s">
        <v>44</v>
      </c>
      <c r="E1" s="75" t="s">
        <v>41</v>
      </c>
      <c r="F1" s="75" t="s">
        <v>23</v>
      </c>
      <c r="G1" s="75" t="s">
        <v>51</v>
      </c>
      <c r="H1" s="75" t="s">
        <v>52</v>
      </c>
      <c r="I1" s="75" t="s">
        <v>53</v>
      </c>
      <c r="J1" s="76"/>
      <c r="K1" s="76"/>
    </row>
    <row r="2" spans="1:22">
      <c r="A2" s="77">
        <f>L2</f>
        <v>275000</v>
      </c>
      <c r="B2" s="77">
        <f t="shared" ref="B2:B61" si="0">PMT((POWER(F2/100/12+1, 1)-1),G2,A2)*-1</f>
        <v>1108.150426083509</v>
      </c>
      <c r="C2" s="77">
        <f t="shared" ref="C2:C61" si="1">A2*(POWER(F2/100/12+1,1)-1)</f>
        <v>607.29166666667606</v>
      </c>
      <c r="D2" s="77">
        <f t="shared" ref="D2:D61" si="2">B2-C2</f>
        <v>500.85875941683298</v>
      </c>
      <c r="E2" s="77">
        <f t="shared" ref="E2:E61" si="3">A2-D2</f>
        <v>274499.14124058315</v>
      </c>
      <c r="F2" s="78">
        <f>L8+I2</f>
        <v>2.65</v>
      </c>
      <c r="G2" s="75">
        <f>L11*12</f>
        <v>360</v>
      </c>
      <c r="H2" s="75">
        <v>1</v>
      </c>
      <c r="I2" s="79">
        <f>'DATA INPUT'!B11</f>
        <v>0</v>
      </c>
      <c r="J2" s="76"/>
      <c r="K2" s="76" t="s">
        <v>54</v>
      </c>
      <c r="L2" s="80">
        <f>'DATA INPUT'!B1</f>
        <v>275000</v>
      </c>
    </row>
    <row r="3" spans="1:22">
      <c r="A3" s="77">
        <f t="shared" ref="A3:A61" si="4">E2</f>
        <v>274499.14124058315</v>
      </c>
      <c r="B3" s="77">
        <f t="shared" si="0"/>
        <v>1108.150426083509</v>
      </c>
      <c r="C3" s="77">
        <f t="shared" si="1"/>
        <v>606.18560357296394</v>
      </c>
      <c r="D3" s="77">
        <f t="shared" si="2"/>
        <v>501.9648225105451</v>
      </c>
      <c r="E3" s="77">
        <f t="shared" si="3"/>
        <v>273997.1764180726</v>
      </c>
      <c r="F3" s="78">
        <f t="shared" ref="F3:F61" si="5">F2+I3</f>
        <v>2.65</v>
      </c>
      <c r="G3" s="75">
        <f t="shared" ref="G3:G61" si="6">$G$2-H2</f>
        <v>359</v>
      </c>
      <c r="H3" s="75">
        <v>2</v>
      </c>
      <c r="I3" s="79">
        <f>'DATA INPUT'!B12</f>
        <v>0</v>
      </c>
      <c r="J3" s="76"/>
      <c r="K3" s="76" t="s">
        <v>55</v>
      </c>
      <c r="L3" s="80">
        <f>'Fixed Vs. VRM - Monthly'!E8</f>
        <v>1108.150426083509</v>
      </c>
    </row>
    <row r="4" spans="1:22">
      <c r="A4" s="77">
        <f t="shared" si="4"/>
        <v>273997.1764180726</v>
      </c>
      <c r="B4" s="77">
        <f t="shared" si="0"/>
        <v>1108.150426083509</v>
      </c>
      <c r="C4" s="77">
        <f t="shared" si="1"/>
        <v>605.07709792325306</v>
      </c>
      <c r="D4" s="77">
        <f t="shared" si="2"/>
        <v>503.07332816025598</v>
      </c>
      <c r="E4" s="77">
        <f t="shared" si="3"/>
        <v>273494.10308991233</v>
      </c>
      <c r="F4" s="78">
        <f t="shared" si="5"/>
        <v>2.65</v>
      </c>
      <c r="G4" s="75">
        <f t="shared" si="6"/>
        <v>358</v>
      </c>
      <c r="H4" s="75">
        <v>3</v>
      </c>
      <c r="I4" s="79">
        <f>'DATA INPUT'!B13</f>
        <v>0</v>
      </c>
      <c r="J4" s="76"/>
      <c r="K4" s="76"/>
    </row>
    <row r="5" spans="1:22">
      <c r="A5" s="77">
        <f t="shared" si="4"/>
        <v>273494.10308991233</v>
      </c>
      <c r="B5" s="77">
        <f t="shared" si="0"/>
        <v>1108.1504260835088</v>
      </c>
      <c r="C5" s="77">
        <f t="shared" si="1"/>
        <v>603.9661443235658</v>
      </c>
      <c r="D5" s="77">
        <f t="shared" si="2"/>
        <v>504.18428175994302</v>
      </c>
      <c r="E5" s="77">
        <f t="shared" si="3"/>
        <v>272989.91880815238</v>
      </c>
      <c r="F5" s="78">
        <f t="shared" si="5"/>
        <v>2.65</v>
      </c>
      <c r="G5" s="75">
        <f t="shared" si="6"/>
        <v>357</v>
      </c>
      <c r="H5" s="75">
        <v>4</v>
      </c>
      <c r="I5" s="79">
        <f>'DATA INPUT'!B14</f>
        <v>0</v>
      </c>
      <c r="J5" s="76"/>
      <c r="K5" s="76"/>
    </row>
    <row r="6" spans="1:22">
      <c r="A6" s="77">
        <f t="shared" si="4"/>
        <v>272989.91880815238</v>
      </c>
      <c r="B6" s="77">
        <f t="shared" si="0"/>
        <v>1108.150426083509</v>
      </c>
      <c r="C6" s="77">
        <f t="shared" si="1"/>
        <v>602.85273736801253</v>
      </c>
      <c r="D6" s="77">
        <f t="shared" si="2"/>
        <v>505.29768871549652</v>
      </c>
      <c r="E6" s="77">
        <f t="shared" si="3"/>
        <v>272484.62111943687</v>
      </c>
      <c r="F6" s="78">
        <f t="shared" si="5"/>
        <v>2.65</v>
      </c>
      <c r="G6" s="75">
        <f t="shared" si="6"/>
        <v>356</v>
      </c>
      <c r="H6" s="75">
        <v>5</v>
      </c>
      <c r="I6" s="79">
        <f>'DATA INPUT'!B15</f>
        <v>0</v>
      </c>
      <c r="J6" s="76"/>
      <c r="K6" s="76" t="s">
        <v>3</v>
      </c>
      <c r="L6" s="81">
        <f>'DATA INPUT'!B6</f>
        <v>3</v>
      </c>
    </row>
    <row r="7" spans="1:22">
      <c r="A7" s="77">
        <f t="shared" si="4"/>
        <v>272484.62111943687</v>
      </c>
      <c r="B7" s="77">
        <f t="shared" si="0"/>
        <v>1144.1978185664525</v>
      </c>
      <c r="C7" s="77">
        <f t="shared" si="1"/>
        <v>658.50450103865728</v>
      </c>
      <c r="D7" s="77">
        <f t="shared" si="2"/>
        <v>485.69331752779522</v>
      </c>
      <c r="E7" s="77">
        <f t="shared" si="3"/>
        <v>271998.9278019091</v>
      </c>
      <c r="F7" s="78">
        <f t="shared" si="5"/>
        <v>2.9</v>
      </c>
      <c r="G7" s="75">
        <f t="shared" si="6"/>
        <v>355</v>
      </c>
      <c r="H7" s="75">
        <v>6</v>
      </c>
      <c r="I7" s="79">
        <f>'DATA INPUT'!B16</f>
        <v>0.25</v>
      </c>
      <c r="J7" s="76"/>
      <c r="K7" s="76" t="s">
        <v>56</v>
      </c>
      <c r="L7" s="81">
        <f>'DATA INPUT'!B7</f>
        <v>0.35</v>
      </c>
    </row>
    <row r="8" spans="1:22">
      <c r="A8" s="77">
        <f t="shared" si="4"/>
        <v>271998.9278019091</v>
      </c>
      <c r="B8" s="77">
        <f t="shared" si="0"/>
        <v>1144.1978185664525</v>
      </c>
      <c r="C8" s="77">
        <f t="shared" si="1"/>
        <v>657.33074218796514</v>
      </c>
      <c r="D8" s="77">
        <f t="shared" si="2"/>
        <v>486.86707637848735</v>
      </c>
      <c r="E8" s="77">
        <f t="shared" si="3"/>
        <v>271512.06072553061</v>
      </c>
      <c r="F8" s="78">
        <f t="shared" si="5"/>
        <v>2.9</v>
      </c>
      <c r="G8" s="75">
        <f t="shared" si="6"/>
        <v>354</v>
      </c>
      <c r="H8" s="75">
        <v>7</v>
      </c>
      <c r="I8" s="79">
        <f>'DATA INPUT'!B17</f>
        <v>0</v>
      </c>
      <c r="J8" s="76"/>
      <c r="K8" s="76" t="s">
        <v>24</v>
      </c>
      <c r="L8" s="81">
        <f>L6-L7</f>
        <v>2.65</v>
      </c>
    </row>
    <row r="9" spans="1:22">
      <c r="A9" s="77">
        <f t="shared" si="4"/>
        <v>271512.06072553061</v>
      </c>
      <c r="B9" s="77">
        <f t="shared" si="0"/>
        <v>1144.1978185664525</v>
      </c>
      <c r="C9" s="77">
        <f t="shared" si="1"/>
        <v>656.15414675338377</v>
      </c>
      <c r="D9" s="77">
        <f t="shared" si="2"/>
        <v>488.04367181306873</v>
      </c>
      <c r="E9" s="77">
        <f t="shared" si="3"/>
        <v>271024.01705371751</v>
      </c>
      <c r="F9" s="78">
        <f t="shared" si="5"/>
        <v>2.9</v>
      </c>
      <c r="G9" s="75">
        <f t="shared" si="6"/>
        <v>353</v>
      </c>
      <c r="H9" s="75">
        <v>8</v>
      </c>
      <c r="I9" s="79">
        <f>'DATA INPUT'!B18</f>
        <v>0</v>
      </c>
      <c r="J9" s="76"/>
      <c r="K9" s="76" t="s">
        <v>57</v>
      </c>
      <c r="L9" s="81"/>
      <c r="V9" s="82"/>
    </row>
    <row r="10" spans="1:22">
      <c r="A10" s="77">
        <f t="shared" si="4"/>
        <v>271024.01705371751</v>
      </c>
      <c r="B10" s="77">
        <f t="shared" si="0"/>
        <v>1144.1978185664523</v>
      </c>
      <c r="C10" s="77">
        <f t="shared" si="1"/>
        <v>654.97470787983548</v>
      </c>
      <c r="D10" s="77">
        <f t="shared" si="2"/>
        <v>489.22311068661679</v>
      </c>
      <c r="E10" s="77">
        <f t="shared" si="3"/>
        <v>270534.79394303088</v>
      </c>
      <c r="F10" s="78">
        <f t="shared" si="5"/>
        <v>2.9</v>
      </c>
      <c r="G10" s="75">
        <f t="shared" si="6"/>
        <v>352</v>
      </c>
      <c r="H10" s="75">
        <v>9</v>
      </c>
      <c r="I10" s="79">
        <f>'DATA INPUT'!B19</f>
        <v>0</v>
      </c>
      <c r="J10" s="76"/>
      <c r="K10" s="76" t="s">
        <v>58</v>
      </c>
    </row>
    <row r="11" spans="1:22">
      <c r="A11" s="77">
        <f t="shared" si="4"/>
        <v>270534.79394303088</v>
      </c>
      <c r="B11" s="77">
        <f t="shared" si="0"/>
        <v>1144.1978185664525</v>
      </c>
      <c r="C11" s="77">
        <f t="shared" si="1"/>
        <v>653.79241869567602</v>
      </c>
      <c r="D11" s="77">
        <f t="shared" si="2"/>
        <v>490.40539987077648</v>
      </c>
      <c r="E11" s="77">
        <f t="shared" si="3"/>
        <v>270044.38854316011</v>
      </c>
      <c r="F11" s="78">
        <f t="shared" si="5"/>
        <v>2.9</v>
      </c>
      <c r="G11" s="75">
        <f t="shared" si="6"/>
        <v>351</v>
      </c>
      <c r="H11" s="75">
        <v>10</v>
      </c>
      <c r="I11" s="79">
        <f>'DATA INPUT'!B20</f>
        <v>0</v>
      </c>
      <c r="J11" s="76"/>
      <c r="K11" s="76" t="s">
        <v>1</v>
      </c>
      <c r="L11" s="83">
        <f>'DATA INPUT'!B2</f>
        <v>30</v>
      </c>
    </row>
    <row r="12" spans="1:22">
      <c r="A12" s="77">
        <f t="shared" si="4"/>
        <v>270044.38854316011</v>
      </c>
      <c r="B12" s="77">
        <f t="shared" si="0"/>
        <v>1144.1978185664525</v>
      </c>
      <c r="C12" s="77">
        <f t="shared" si="1"/>
        <v>652.60727231265503</v>
      </c>
      <c r="D12" s="77">
        <f t="shared" si="2"/>
        <v>491.59054625379747</v>
      </c>
      <c r="E12" s="77">
        <f t="shared" si="3"/>
        <v>269552.79799690633</v>
      </c>
      <c r="F12" s="78">
        <f t="shared" si="5"/>
        <v>2.9</v>
      </c>
      <c r="G12" s="75">
        <f t="shared" si="6"/>
        <v>350</v>
      </c>
      <c r="H12" s="75">
        <v>11</v>
      </c>
      <c r="I12" s="79">
        <f>'DATA INPUT'!B21</f>
        <v>0</v>
      </c>
      <c r="J12" s="76"/>
      <c r="K12" s="76"/>
    </row>
    <row r="13" spans="1:22">
      <c r="A13" s="77">
        <f t="shared" si="4"/>
        <v>269552.79799690633</v>
      </c>
      <c r="B13" s="77">
        <f t="shared" si="0"/>
        <v>1180.3691847402783</v>
      </c>
      <c r="C13" s="77">
        <f t="shared" si="1"/>
        <v>707.57609474190588</v>
      </c>
      <c r="D13" s="77">
        <f t="shared" si="2"/>
        <v>472.79308999837247</v>
      </c>
      <c r="E13" s="84">
        <f t="shared" si="3"/>
        <v>269080.00490690797</v>
      </c>
      <c r="F13" s="78">
        <f t="shared" si="5"/>
        <v>3.15</v>
      </c>
      <c r="G13" s="75">
        <f t="shared" si="6"/>
        <v>349</v>
      </c>
      <c r="H13" s="75">
        <v>12</v>
      </c>
      <c r="I13" s="79">
        <f>'DATA INPUT'!B22</f>
        <v>0.25</v>
      </c>
      <c r="J13" s="76"/>
      <c r="K13" s="76"/>
    </row>
    <row r="14" spans="1:22">
      <c r="A14" s="77">
        <f t="shared" si="4"/>
        <v>269080.00490690797</v>
      </c>
      <c r="B14" s="77">
        <f t="shared" si="0"/>
        <v>1180.3691847402786</v>
      </c>
      <c r="C14" s="77">
        <f t="shared" si="1"/>
        <v>706.3350128806602</v>
      </c>
      <c r="D14" s="77">
        <f t="shared" si="2"/>
        <v>474.03417185961837</v>
      </c>
      <c r="E14" s="77">
        <f t="shared" si="3"/>
        <v>268605.97073504835</v>
      </c>
      <c r="F14" s="78">
        <f t="shared" si="5"/>
        <v>3.15</v>
      </c>
      <c r="G14" s="75">
        <f t="shared" si="6"/>
        <v>348</v>
      </c>
      <c r="H14" s="75">
        <v>13</v>
      </c>
      <c r="I14" s="79">
        <f>'DATA INPUT'!C11</f>
        <v>0</v>
      </c>
      <c r="J14" s="76"/>
      <c r="K14" s="76"/>
    </row>
    <row r="15" spans="1:22">
      <c r="A15" s="77">
        <f t="shared" si="4"/>
        <v>268605.97073504835</v>
      </c>
      <c r="B15" s="77">
        <f t="shared" si="0"/>
        <v>1180.3691847402786</v>
      </c>
      <c r="C15" s="77">
        <f t="shared" si="1"/>
        <v>705.09067317952861</v>
      </c>
      <c r="D15" s="77">
        <f t="shared" si="2"/>
        <v>475.27851156074996</v>
      </c>
      <c r="E15" s="77">
        <f t="shared" si="3"/>
        <v>268130.6922234876</v>
      </c>
      <c r="F15" s="78">
        <f t="shared" si="5"/>
        <v>3.15</v>
      </c>
      <c r="G15" s="75">
        <f t="shared" si="6"/>
        <v>347</v>
      </c>
      <c r="H15" s="75">
        <v>14</v>
      </c>
      <c r="I15" s="79">
        <f>'DATA INPUT'!C12</f>
        <v>0</v>
      </c>
      <c r="J15" s="76"/>
      <c r="K15" s="76"/>
    </row>
    <row r="16" spans="1:22">
      <c r="A16" s="77">
        <f t="shared" si="4"/>
        <v>268130.6922234876</v>
      </c>
      <c r="B16" s="77">
        <f t="shared" si="0"/>
        <v>1180.3691847402783</v>
      </c>
      <c r="C16" s="77">
        <f t="shared" si="1"/>
        <v>703.84306708668157</v>
      </c>
      <c r="D16" s="77">
        <f t="shared" si="2"/>
        <v>476.52611765359677</v>
      </c>
      <c r="E16" s="77">
        <f t="shared" si="3"/>
        <v>267654.16610583401</v>
      </c>
      <c r="F16" s="78">
        <f t="shared" si="5"/>
        <v>3.15</v>
      </c>
      <c r="G16" s="75">
        <f t="shared" si="6"/>
        <v>346</v>
      </c>
      <c r="H16" s="75">
        <v>15</v>
      </c>
      <c r="I16" s="79">
        <f>'DATA INPUT'!C13</f>
        <v>0</v>
      </c>
      <c r="J16" s="76"/>
      <c r="K16" s="76"/>
    </row>
    <row r="17" spans="1:22">
      <c r="A17" s="77">
        <f t="shared" si="4"/>
        <v>267654.16610583401</v>
      </c>
      <c r="B17" s="77">
        <f t="shared" si="0"/>
        <v>1180.3691847402786</v>
      </c>
      <c r="C17" s="77">
        <f t="shared" si="1"/>
        <v>702.59218602784085</v>
      </c>
      <c r="D17" s="77">
        <f t="shared" si="2"/>
        <v>477.77699871243772</v>
      </c>
      <c r="E17" s="77">
        <f t="shared" si="3"/>
        <v>267176.38910712156</v>
      </c>
      <c r="F17" s="78">
        <f t="shared" si="5"/>
        <v>3.15</v>
      </c>
      <c r="G17" s="75">
        <f t="shared" si="6"/>
        <v>345</v>
      </c>
      <c r="H17" s="75">
        <v>16</v>
      </c>
      <c r="I17" s="79">
        <f>'DATA INPUT'!C14</f>
        <v>0</v>
      </c>
      <c r="J17" s="76"/>
      <c r="K17" s="76"/>
      <c r="V17" s="82"/>
    </row>
    <row r="18" spans="1:22">
      <c r="A18" s="77">
        <f t="shared" si="4"/>
        <v>267176.38910712156</v>
      </c>
      <c r="B18" s="77">
        <f t="shared" si="0"/>
        <v>1180.3691847402786</v>
      </c>
      <c r="C18" s="77">
        <f t="shared" si="1"/>
        <v>701.33802140622072</v>
      </c>
      <c r="D18" s="77">
        <f t="shared" si="2"/>
        <v>479.03116333405785</v>
      </c>
      <c r="E18" s="77">
        <f t="shared" si="3"/>
        <v>266697.35794378753</v>
      </c>
      <c r="F18" s="78">
        <f t="shared" si="5"/>
        <v>3.15</v>
      </c>
      <c r="G18" s="75">
        <f t="shared" si="6"/>
        <v>344</v>
      </c>
      <c r="H18" s="75">
        <v>17</v>
      </c>
      <c r="I18" s="79">
        <f>'DATA INPUT'!C15</f>
        <v>0</v>
      </c>
      <c r="J18" s="76"/>
      <c r="K18" s="76"/>
    </row>
    <row r="19" spans="1:22">
      <c r="A19" s="77">
        <f t="shared" si="4"/>
        <v>266697.35794378753</v>
      </c>
      <c r="B19" s="77">
        <f t="shared" si="0"/>
        <v>1144.7092394338815</v>
      </c>
      <c r="C19" s="77">
        <f t="shared" si="1"/>
        <v>644.51861503083774</v>
      </c>
      <c r="D19" s="77">
        <f t="shared" si="2"/>
        <v>500.19062440304378</v>
      </c>
      <c r="E19" s="77">
        <f t="shared" si="3"/>
        <v>266197.16731938446</v>
      </c>
      <c r="F19" s="78">
        <f t="shared" si="5"/>
        <v>2.9</v>
      </c>
      <c r="G19" s="75">
        <f t="shared" si="6"/>
        <v>343</v>
      </c>
      <c r="H19" s="75">
        <v>18</v>
      </c>
      <c r="I19" s="79">
        <f>'DATA INPUT'!C16</f>
        <v>-0.25</v>
      </c>
      <c r="J19" s="76"/>
      <c r="K19" s="76"/>
    </row>
    <row r="20" spans="1:22">
      <c r="A20" s="77">
        <f t="shared" si="4"/>
        <v>266197.16731938446</v>
      </c>
      <c r="B20" s="77">
        <f t="shared" si="0"/>
        <v>1144.7092394338815</v>
      </c>
      <c r="C20" s="77">
        <f t="shared" si="1"/>
        <v>643.30982102186363</v>
      </c>
      <c r="D20" s="77">
        <f t="shared" si="2"/>
        <v>501.39941841201789</v>
      </c>
      <c r="E20" s="77">
        <f t="shared" si="3"/>
        <v>265695.76790097245</v>
      </c>
      <c r="F20" s="78">
        <f t="shared" si="5"/>
        <v>2.9</v>
      </c>
      <c r="G20" s="75">
        <f t="shared" si="6"/>
        <v>342</v>
      </c>
      <c r="H20" s="75">
        <v>19</v>
      </c>
      <c r="I20" s="79">
        <f>'DATA INPUT'!C17</f>
        <v>0</v>
      </c>
      <c r="J20" s="76"/>
      <c r="K20" s="76"/>
    </row>
    <row r="21" spans="1:22" ht="15.75" customHeight="1">
      <c r="A21" s="77">
        <f t="shared" si="4"/>
        <v>265695.76790097245</v>
      </c>
      <c r="B21" s="77">
        <f t="shared" si="0"/>
        <v>1144.7092394338815</v>
      </c>
      <c r="C21" s="77">
        <f t="shared" si="1"/>
        <v>642.09810576070117</v>
      </c>
      <c r="D21" s="77">
        <f t="shared" si="2"/>
        <v>502.61113367318035</v>
      </c>
      <c r="E21" s="77">
        <f t="shared" si="3"/>
        <v>265193.15676729928</v>
      </c>
      <c r="F21" s="78">
        <f t="shared" si="5"/>
        <v>2.9</v>
      </c>
      <c r="G21" s="75">
        <f t="shared" si="6"/>
        <v>341</v>
      </c>
      <c r="H21" s="75">
        <v>20</v>
      </c>
      <c r="I21" s="79">
        <f>'DATA INPUT'!C18</f>
        <v>0</v>
      </c>
      <c r="J21" s="76"/>
      <c r="K21" s="76"/>
    </row>
    <row r="22" spans="1:22" ht="15.75" customHeight="1">
      <c r="A22" s="77">
        <f t="shared" si="4"/>
        <v>265193.15676729928</v>
      </c>
      <c r="B22" s="77">
        <f t="shared" si="0"/>
        <v>1144.7092394338815</v>
      </c>
      <c r="C22" s="77">
        <f t="shared" si="1"/>
        <v>640.88346218765764</v>
      </c>
      <c r="D22" s="77">
        <f t="shared" si="2"/>
        <v>503.82577724622388</v>
      </c>
      <c r="E22" s="77">
        <f t="shared" si="3"/>
        <v>264689.33099005307</v>
      </c>
      <c r="F22" s="78">
        <f t="shared" si="5"/>
        <v>2.9</v>
      </c>
      <c r="G22" s="75">
        <f t="shared" si="6"/>
        <v>340</v>
      </c>
      <c r="H22" s="75">
        <v>21</v>
      </c>
      <c r="I22" s="79">
        <f>'DATA INPUT'!C19</f>
        <v>0</v>
      </c>
      <c r="J22" s="76"/>
      <c r="K22" s="76"/>
    </row>
    <row r="23" spans="1:22" ht="15.75" customHeight="1">
      <c r="A23" s="77">
        <f t="shared" si="4"/>
        <v>264689.33099005307</v>
      </c>
      <c r="B23" s="77">
        <f t="shared" si="0"/>
        <v>1144.7092394338815</v>
      </c>
      <c r="C23" s="77">
        <f t="shared" si="1"/>
        <v>639.66588322597931</v>
      </c>
      <c r="D23" s="77">
        <f t="shared" si="2"/>
        <v>505.04335620790221</v>
      </c>
      <c r="E23" s="77">
        <f t="shared" si="3"/>
        <v>264184.28763384518</v>
      </c>
      <c r="F23" s="78">
        <f t="shared" si="5"/>
        <v>2.9</v>
      </c>
      <c r="G23" s="75">
        <f t="shared" si="6"/>
        <v>339</v>
      </c>
      <c r="H23" s="75">
        <v>22</v>
      </c>
      <c r="I23" s="79">
        <f>'DATA INPUT'!C20</f>
        <v>0</v>
      </c>
      <c r="J23" s="76"/>
      <c r="K23" s="76"/>
    </row>
    <row r="24" spans="1:22" ht="15.75" customHeight="1">
      <c r="A24" s="77">
        <f t="shared" si="4"/>
        <v>264184.28763384518</v>
      </c>
      <c r="B24" s="77">
        <f t="shared" si="0"/>
        <v>1144.7092394338817</v>
      </c>
      <c r="C24" s="77">
        <f t="shared" si="1"/>
        <v>638.44536178181022</v>
      </c>
      <c r="D24" s="77">
        <f t="shared" si="2"/>
        <v>506.26387765207153</v>
      </c>
      <c r="E24" s="77">
        <f t="shared" si="3"/>
        <v>263678.02375619311</v>
      </c>
      <c r="F24" s="78">
        <f t="shared" si="5"/>
        <v>2.9</v>
      </c>
      <c r="G24" s="75">
        <f t="shared" si="6"/>
        <v>338</v>
      </c>
      <c r="H24" s="75">
        <v>23</v>
      </c>
      <c r="I24" s="79">
        <f>'DATA INPUT'!C21</f>
        <v>0</v>
      </c>
      <c r="J24" s="76"/>
      <c r="K24" s="76"/>
    </row>
    <row r="25" spans="1:22" ht="15.75" customHeight="1">
      <c r="A25" s="77">
        <f t="shared" si="4"/>
        <v>263678.02375619311</v>
      </c>
      <c r="B25" s="77">
        <f t="shared" si="0"/>
        <v>1110.179749160523</v>
      </c>
      <c r="C25" s="77">
        <f t="shared" si="1"/>
        <v>582.28896912826883</v>
      </c>
      <c r="D25" s="77">
        <f t="shared" si="2"/>
        <v>527.89078003225416</v>
      </c>
      <c r="E25" s="84">
        <f t="shared" si="3"/>
        <v>263150.13297616085</v>
      </c>
      <c r="F25" s="78">
        <f t="shared" si="5"/>
        <v>2.65</v>
      </c>
      <c r="G25" s="75">
        <f t="shared" si="6"/>
        <v>337</v>
      </c>
      <c r="H25" s="75">
        <v>24</v>
      </c>
      <c r="I25" s="79">
        <f>'DATA INPUT'!C22</f>
        <v>-0.25</v>
      </c>
      <c r="J25" s="76"/>
      <c r="K25" s="76"/>
      <c r="V25" s="82"/>
    </row>
    <row r="26" spans="1:22" ht="15.75" customHeight="1">
      <c r="A26" s="77">
        <f t="shared" si="4"/>
        <v>263150.13297616085</v>
      </c>
      <c r="B26" s="77">
        <f t="shared" si="0"/>
        <v>1110.1797491605228</v>
      </c>
      <c r="C26" s="77">
        <f t="shared" si="1"/>
        <v>581.12321032236423</v>
      </c>
      <c r="D26" s="77">
        <f t="shared" si="2"/>
        <v>529.05653883815853</v>
      </c>
      <c r="E26" s="77">
        <f t="shared" si="3"/>
        <v>262621.07643732271</v>
      </c>
      <c r="F26" s="78">
        <f t="shared" si="5"/>
        <v>2.65</v>
      </c>
      <c r="G26" s="75">
        <f t="shared" si="6"/>
        <v>336</v>
      </c>
      <c r="H26" s="75">
        <v>25</v>
      </c>
      <c r="I26" s="79">
        <f>'DATA INPUT'!D11</f>
        <v>0</v>
      </c>
      <c r="J26" s="76"/>
      <c r="K26" s="76"/>
    </row>
    <row r="27" spans="1:22" ht="15.75" customHeight="1">
      <c r="A27" s="77">
        <f t="shared" si="4"/>
        <v>262621.07643732271</v>
      </c>
      <c r="B27" s="77">
        <f t="shared" si="0"/>
        <v>1110.179749160523</v>
      </c>
      <c r="C27" s="77">
        <f t="shared" si="1"/>
        <v>579.95487713243006</v>
      </c>
      <c r="D27" s="77">
        <f t="shared" si="2"/>
        <v>530.22487202809293</v>
      </c>
      <c r="E27" s="77">
        <f t="shared" si="3"/>
        <v>262090.85156529461</v>
      </c>
      <c r="F27" s="78">
        <f t="shared" si="5"/>
        <v>2.65</v>
      </c>
      <c r="G27" s="75">
        <f t="shared" si="6"/>
        <v>335</v>
      </c>
      <c r="H27" s="75">
        <v>26</v>
      </c>
      <c r="I27" s="79">
        <f>'DATA INPUT'!D12</f>
        <v>0</v>
      </c>
      <c r="J27" s="76"/>
      <c r="K27" s="76"/>
    </row>
    <row r="28" spans="1:22" ht="15.75" customHeight="1">
      <c r="A28" s="77">
        <f t="shared" si="4"/>
        <v>262090.85156529461</v>
      </c>
      <c r="B28" s="77">
        <f t="shared" si="0"/>
        <v>1110.179749160523</v>
      </c>
      <c r="C28" s="77">
        <f t="shared" si="1"/>
        <v>578.78396387336795</v>
      </c>
      <c r="D28" s="77">
        <f t="shared" si="2"/>
        <v>531.39578528715504</v>
      </c>
      <c r="E28" s="77">
        <f t="shared" si="3"/>
        <v>261559.45578000744</v>
      </c>
      <c r="F28" s="78">
        <f t="shared" si="5"/>
        <v>2.65</v>
      </c>
      <c r="G28" s="75">
        <f t="shared" si="6"/>
        <v>334</v>
      </c>
      <c r="H28" s="75">
        <v>27</v>
      </c>
      <c r="I28" s="79">
        <f>'DATA INPUT'!D13</f>
        <v>0</v>
      </c>
      <c r="J28" s="76"/>
      <c r="K28" s="76"/>
    </row>
    <row r="29" spans="1:22" ht="15.75" customHeight="1">
      <c r="A29" s="77">
        <f t="shared" si="4"/>
        <v>261559.45578000744</v>
      </c>
      <c r="B29" s="77">
        <f t="shared" si="0"/>
        <v>1110.179749160523</v>
      </c>
      <c r="C29" s="77">
        <f t="shared" si="1"/>
        <v>577.61046484752546</v>
      </c>
      <c r="D29" s="77">
        <f t="shared" si="2"/>
        <v>532.56928431299752</v>
      </c>
      <c r="E29" s="77">
        <f t="shared" si="3"/>
        <v>261026.88649569443</v>
      </c>
      <c r="F29" s="78">
        <f t="shared" si="5"/>
        <v>2.65</v>
      </c>
      <c r="G29" s="75">
        <f t="shared" si="6"/>
        <v>333</v>
      </c>
      <c r="H29" s="75">
        <v>28</v>
      </c>
      <c r="I29" s="79">
        <f>'DATA INPUT'!D14</f>
        <v>0</v>
      </c>
      <c r="J29" s="76"/>
      <c r="K29" s="76"/>
    </row>
    <row r="30" spans="1:22" ht="15.75" customHeight="1">
      <c r="A30" s="77">
        <f t="shared" si="4"/>
        <v>261026.88649569443</v>
      </c>
      <c r="B30" s="77">
        <f t="shared" si="0"/>
        <v>1110.179749160523</v>
      </c>
      <c r="C30" s="77">
        <f t="shared" si="1"/>
        <v>576.4343743446675</v>
      </c>
      <c r="D30" s="77">
        <f t="shared" si="2"/>
        <v>533.74537481585548</v>
      </c>
      <c r="E30" s="77">
        <f t="shared" si="3"/>
        <v>260493.14112087857</v>
      </c>
      <c r="F30" s="78">
        <f t="shared" si="5"/>
        <v>2.65</v>
      </c>
      <c r="G30" s="75">
        <f t="shared" si="6"/>
        <v>332</v>
      </c>
      <c r="H30" s="75">
        <v>29</v>
      </c>
      <c r="I30" s="79">
        <f>'DATA INPUT'!D15</f>
        <v>0</v>
      </c>
      <c r="J30" s="76"/>
      <c r="K30" s="76"/>
    </row>
    <row r="31" spans="1:22" ht="15.75" customHeight="1">
      <c r="A31" s="77">
        <f t="shared" si="4"/>
        <v>260493.14112087857</v>
      </c>
      <c r="B31" s="77">
        <f t="shared" si="0"/>
        <v>1144.1755575608738</v>
      </c>
      <c r="C31" s="77">
        <f t="shared" si="1"/>
        <v>629.52509104214062</v>
      </c>
      <c r="D31" s="77">
        <f t="shared" si="2"/>
        <v>514.6504665187332</v>
      </c>
      <c r="E31" s="77">
        <f t="shared" si="3"/>
        <v>259978.49065435983</v>
      </c>
      <c r="F31" s="78">
        <f t="shared" si="5"/>
        <v>2.9</v>
      </c>
      <c r="G31" s="75">
        <f t="shared" si="6"/>
        <v>331</v>
      </c>
      <c r="H31" s="75">
        <v>30</v>
      </c>
      <c r="I31" s="79">
        <f>'DATA INPUT'!D16</f>
        <v>0.25</v>
      </c>
      <c r="J31" s="76"/>
      <c r="K31" s="76"/>
    </row>
    <row r="32" spans="1:22" ht="15.75" customHeight="1">
      <c r="A32" s="77">
        <f t="shared" si="4"/>
        <v>259978.49065435983</v>
      </c>
      <c r="B32" s="77">
        <f t="shared" si="0"/>
        <v>1144.175557560874</v>
      </c>
      <c r="C32" s="77">
        <f t="shared" si="1"/>
        <v>628.28135241472035</v>
      </c>
      <c r="D32" s="77">
        <f t="shared" si="2"/>
        <v>515.89420514615369</v>
      </c>
      <c r="E32" s="77">
        <f t="shared" si="3"/>
        <v>259462.59644921368</v>
      </c>
      <c r="F32" s="78">
        <f t="shared" si="5"/>
        <v>2.9</v>
      </c>
      <c r="G32" s="75">
        <f t="shared" si="6"/>
        <v>330</v>
      </c>
      <c r="H32" s="75">
        <v>31</v>
      </c>
      <c r="I32" s="79">
        <f>'DATA INPUT'!D17</f>
        <v>0</v>
      </c>
      <c r="J32" s="76"/>
      <c r="K32" s="76"/>
    </row>
    <row r="33" spans="1:22" ht="15.75" customHeight="1">
      <c r="A33" s="77">
        <f t="shared" si="4"/>
        <v>259462.59644921368</v>
      </c>
      <c r="B33" s="77">
        <f t="shared" si="0"/>
        <v>1144.175557560874</v>
      </c>
      <c r="C33" s="77">
        <f t="shared" si="1"/>
        <v>627.03460808561715</v>
      </c>
      <c r="D33" s="77">
        <f t="shared" si="2"/>
        <v>517.14094947525689</v>
      </c>
      <c r="E33" s="77">
        <f t="shared" si="3"/>
        <v>258945.45549973843</v>
      </c>
      <c r="F33" s="78">
        <f t="shared" si="5"/>
        <v>2.9</v>
      </c>
      <c r="G33" s="75">
        <f t="shared" si="6"/>
        <v>329</v>
      </c>
      <c r="H33" s="75">
        <v>32</v>
      </c>
      <c r="I33" s="79">
        <f>'DATA INPUT'!D18</f>
        <v>0</v>
      </c>
      <c r="J33" s="76"/>
      <c r="K33" s="76"/>
      <c r="V33" s="82"/>
    </row>
    <row r="34" spans="1:22" ht="15.75" customHeight="1">
      <c r="A34" s="77">
        <f t="shared" si="4"/>
        <v>258945.45549973843</v>
      </c>
      <c r="B34" s="77">
        <f t="shared" si="0"/>
        <v>1144.175557560874</v>
      </c>
      <c r="C34" s="77">
        <f t="shared" si="1"/>
        <v>625.78485079105189</v>
      </c>
      <c r="D34" s="77">
        <f t="shared" si="2"/>
        <v>518.39070676982215</v>
      </c>
      <c r="E34" s="77">
        <f t="shared" si="3"/>
        <v>258427.06479296859</v>
      </c>
      <c r="F34" s="78">
        <f t="shared" si="5"/>
        <v>2.9</v>
      </c>
      <c r="G34" s="75">
        <f t="shared" si="6"/>
        <v>328</v>
      </c>
      <c r="H34" s="75">
        <v>33</v>
      </c>
      <c r="I34" s="79">
        <f>'DATA INPUT'!D19</f>
        <v>0</v>
      </c>
      <c r="J34" s="76"/>
      <c r="K34" s="76"/>
    </row>
    <row r="35" spans="1:22" ht="15.75" customHeight="1">
      <c r="A35" s="77">
        <f t="shared" si="4"/>
        <v>258427.06479296859</v>
      </c>
      <c r="B35" s="77">
        <f t="shared" si="0"/>
        <v>1144.175557560874</v>
      </c>
      <c r="C35" s="77">
        <f t="shared" si="1"/>
        <v>624.53207324969139</v>
      </c>
      <c r="D35" s="77">
        <f t="shared" si="2"/>
        <v>519.64348431118265</v>
      </c>
      <c r="E35" s="77">
        <f t="shared" si="3"/>
        <v>257907.42130865742</v>
      </c>
      <c r="F35" s="78">
        <f t="shared" si="5"/>
        <v>2.9</v>
      </c>
      <c r="G35" s="75">
        <f t="shared" si="6"/>
        <v>327</v>
      </c>
      <c r="H35" s="75">
        <v>34</v>
      </c>
      <c r="I35" s="79">
        <f>'DATA INPUT'!D20</f>
        <v>0</v>
      </c>
      <c r="J35" s="76"/>
      <c r="K35" s="76"/>
    </row>
    <row r="36" spans="1:22" ht="15.75" customHeight="1">
      <c r="A36" s="77">
        <f t="shared" si="4"/>
        <v>257907.42130865742</v>
      </c>
      <c r="B36" s="77">
        <f t="shared" si="0"/>
        <v>1144.1755575608738</v>
      </c>
      <c r="C36" s="77">
        <f t="shared" si="1"/>
        <v>623.27626816260602</v>
      </c>
      <c r="D36" s="77">
        <f t="shared" si="2"/>
        <v>520.8992893982678</v>
      </c>
      <c r="E36" s="77">
        <f t="shared" si="3"/>
        <v>257386.52201925914</v>
      </c>
      <c r="F36" s="78">
        <f t="shared" si="5"/>
        <v>2.9</v>
      </c>
      <c r="G36" s="75">
        <f t="shared" si="6"/>
        <v>326</v>
      </c>
      <c r="H36" s="75">
        <v>35</v>
      </c>
      <c r="I36" s="79">
        <f>'DATA INPUT'!D21</f>
        <v>0</v>
      </c>
      <c r="J36" s="76"/>
      <c r="K36" s="76"/>
    </row>
    <row r="37" spans="1:22" ht="15.75" customHeight="1">
      <c r="A37" s="77">
        <f t="shared" si="4"/>
        <v>257386.52201925914</v>
      </c>
      <c r="B37" s="77">
        <f t="shared" si="0"/>
        <v>1144.1755575608738</v>
      </c>
      <c r="C37" s="77">
        <f t="shared" si="1"/>
        <v>622.01742821322682</v>
      </c>
      <c r="D37" s="77">
        <f t="shared" si="2"/>
        <v>522.15812934764699</v>
      </c>
      <c r="E37" s="84">
        <f t="shared" si="3"/>
        <v>256864.3638899115</v>
      </c>
      <c r="F37" s="78">
        <f t="shared" si="5"/>
        <v>2.9</v>
      </c>
      <c r="G37" s="75">
        <f t="shared" si="6"/>
        <v>325</v>
      </c>
      <c r="H37" s="75">
        <v>36</v>
      </c>
      <c r="I37" s="79">
        <f>'DATA INPUT'!D22</f>
        <v>0</v>
      </c>
      <c r="J37" s="76"/>
      <c r="K37" s="76"/>
    </row>
    <row r="38" spans="1:22" ht="15.75" customHeight="1">
      <c r="A38" s="77">
        <f t="shared" si="4"/>
        <v>256864.3638899115</v>
      </c>
      <c r="B38" s="77">
        <f t="shared" si="0"/>
        <v>1144.175557560874</v>
      </c>
      <c r="C38" s="77">
        <f t="shared" si="1"/>
        <v>620.75554606730327</v>
      </c>
      <c r="D38" s="77">
        <f t="shared" si="2"/>
        <v>523.42001149357077</v>
      </c>
      <c r="E38" s="77">
        <f t="shared" si="3"/>
        <v>256340.94387841792</v>
      </c>
      <c r="F38" s="78">
        <f t="shared" si="5"/>
        <v>2.9</v>
      </c>
      <c r="G38" s="75">
        <f t="shared" si="6"/>
        <v>324</v>
      </c>
      <c r="H38" s="75">
        <v>37</v>
      </c>
      <c r="I38" s="79">
        <f>'DATA INPUT'!E11</f>
        <v>0</v>
      </c>
      <c r="J38" s="76"/>
      <c r="K38" s="76"/>
    </row>
    <row r="39" spans="1:22" ht="15.75" customHeight="1">
      <c r="A39" s="77">
        <f t="shared" si="4"/>
        <v>256340.94387841792</v>
      </c>
      <c r="B39" s="77">
        <f t="shared" si="0"/>
        <v>1144.175557560874</v>
      </c>
      <c r="C39" s="77">
        <f t="shared" si="1"/>
        <v>619.49061437286048</v>
      </c>
      <c r="D39" s="77">
        <f t="shared" si="2"/>
        <v>524.68494318801356</v>
      </c>
      <c r="E39" s="77">
        <f t="shared" si="3"/>
        <v>255816.25893522991</v>
      </c>
      <c r="F39" s="78">
        <f t="shared" si="5"/>
        <v>2.9</v>
      </c>
      <c r="G39" s="75">
        <f t="shared" si="6"/>
        <v>323</v>
      </c>
      <c r="H39" s="75">
        <v>38</v>
      </c>
      <c r="I39" s="79">
        <f>'DATA INPUT'!E12</f>
        <v>0</v>
      </c>
      <c r="J39" s="76"/>
      <c r="K39" s="76"/>
    </row>
    <row r="40" spans="1:22" ht="15.75" customHeight="1">
      <c r="A40" s="77">
        <f t="shared" si="4"/>
        <v>255816.25893522991</v>
      </c>
      <c r="B40" s="77">
        <f t="shared" si="0"/>
        <v>1144.175557560874</v>
      </c>
      <c r="C40" s="77">
        <f t="shared" si="1"/>
        <v>618.22262576015612</v>
      </c>
      <c r="D40" s="77">
        <f t="shared" si="2"/>
        <v>525.95293180071792</v>
      </c>
      <c r="E40" s="77">
        <f t="shared" si="3"/>
        <v>255290.3060034292</v>
      </c>
      <c r="F40" s="78">
        <f t="shared" si="5"/>
        <v>2.9</v>
      </c>
      <c r="G40" s="75">
        <f t="shared" si="6"/>
        <v>322</v>
      </c>
      <c r="H40" s="75">
        <v>39</v>
      </c>
      <c r="I40" s="79">
        <f>'DATA INPUT'!E13</f>
        <v>0</v>
      </c>
      <c r="J40" s="76"/>
      <c r="K40" s="76"/>
    </row>
    <row r="41" spans="1:22" ht="15.75" customHeight="1">
      <c r="A41" s="77">
        <f t="shared" si="4"/>
        <v>255290.3060034292</v>
      </c>
      <c r="B41" s="77">
        <f t="shared" si="0"/>
        <v>1144.1755575608738</v>
      </c>
      <c r="C41" s="77">
        <f t="shared" si="1"/>
        <v>616.9515728416377</v>
      </c>
      <c r="D41" s="77">
        <f t="shared" si="2"/>
        <v>527.22398471923611</v>
      </c>
      <c r="E41" s="77">
        <f t="shared" si="3"/>
        <v>254763.08201870997</v>
      </c>
      <c r="F41" s="78">
        <f t="shared" si="5"/>
        <v>2.9</v>
      </c>
      <c r="G41" s="75">
        <f t="shared" si="6"/>
        <v>321</v>
      </c>
      <c r="H41" s="75">
        <v>40</v>
      </c>
      <c r="I41" s="79">
        <f>'DATA INPUT'!E14</f>
        <v>0</v>
      </c>
      <c r="J41" s="76"/>
      <c r="K41" s="76"/>
      <c r="V41" s="82"/>
    </row>
    <row r="42" spans="1:22" ht="15.75" customHeight="1">
      <c r="A42" s="77">
        <f t="shared" si="4"/>
        <v>254763.08201870997</v>
      </c>
      <c r="B42" s="77">
        <f t="shared" si="0"/>
        <v>1144.175557560874</v>
      </c>
      <c r="C42" s="77">
        <f t="shared" si="1"/>
        <v>615.67744821189945</v>
      </c>
      <c r="D42" s="77">
        <f t="shared" si="2"/>
        <v>528.49810934897459</v>
      </c>
      <c r="E42" s="77">
        <f t="shared" si="3"/>
        <v>254234.58390936101</v>
      </c>
      <c r="F42" s="78">
        <f t="shared" si="5"/>
        <v>2.9</v>
      </c>
      <c r="G42" s="75">
        <f t="shared" si="6"/>
        <v>320</v>
      </c>
      <c r="H42" s="75">
        <v>41</v>
      </c>
      <c r="I42" s="79">
        <f>'DATA INPUT'!E15</f>
        <v>0</v>
      </c>
      <c r="J42" s="76"/>
      <c r="K42" s="76"/>
    </row>
    <row r="43" spans="1:22" ht="15.75" customHeight="1">
      <c r="A43" s="77">
        <f t="shared" si="4"/>
        <v>254234.58390936101</v>
      </c>
      <c r="B43" s="77">
        <f t="shared" si="0"/>
        <v>1177.6774490969672</v>
      </c>
      <c r="C43" s="77">
        <f t="shared" si="1"/>
        <v>667.36578276209798</v>
      </c>
      <c r="D43" s="77">
        <f t="shared" si="2"/>
        <v>510.31166633486919</v>
      </c>
      <c r="E43" s="77">
        <f t="shared" si="3"/>
        <v>253724.27224302615</v>
      </c>
      <c r="F43" s="78">
        <f t="shared" si="5"/>
        <v>3.15</v>
      </c>
      <c r="G43" s="75">
        <f t="shared" si="6"/>
        <v>319</v>
      </c>
      <c r="H43" s="75">
        <v>42</v>
      </c>
      <c r="I43" s="79">
        <f>'DATA INPUT'!E16</f>
        <v>0.25</v>
      </c>
      <c r="J43" s="76"/>
      <c r="K43" s="76"/>
    </row>
    <row r="44" spans="1:22" ht="15.75" customHeight="1">
      <c r="A44" s="77">
        <f t="shared" si="4"/>
        <v>253724.27224302615</v>
      </c>
      <c r="B44" s="77">
        <f t="shared" si="0"/>
        <v>1177.6774490969674</v>
      </c>
      <c r="C44" s="77">
        <f t="shared" si="1"/>
        <v>666.02621463796891</v>
      </c>
      <c r="D44" s="77">
        <f t="shared" si="2"/>
        <v>511.65123445899849</v>
      </c>
      <c r="E44" s="77">
        <f t="shared" si="3"/>
        <v>253212.62100856716</v>
      </c>
      <c r="F44" s="78">
        <f t="shared" si="5"/>
        <v>3.15</v>
      </c>
      <c r="G44" s="75">
        <f t="shared" si="6"/>
        <v>318</v>
      </c>
      <c r="H44" s="75">
        <v>43</v>
      </c>
      <c r="I44" s="79">
        <f>'DATA INPUT'!E17</f>
        <v>0</v>
      </c>
      <c r="J44" s="76"/>
      <c r="K44" s="76"/>
    </row>
    <row r="45" spans="1:22" ht="15.75" customHeight="1">
      <c r="A45" s="77">
        <f t="shared" si="4"/>
        <v>253212.62100856716</v>
      </c>
      <c r="B45" s="77">
        <f t="shared" si="0"/>
        <v>1177.6774490969674</v>
      </c>
      <c r="C45" s="77">
        <f t="shared" si="1"/>
        <v>664.68313014751402</v>
      </c>
      <c r="D45" s="77">
        <f t="shared" si="2"/>
        <v>512.99431894945337</v>
      </c>
      <c r="E45" s="77">
        <f t="shared" si="3"/>
        <v>252699.6266896177</v>
      </c>
      <c r="F45" s="78">
        <f t="shared" si="5"/>
        <v>3.15</v>
      </c>
      <c r="G45" s="75">
        <f t="shared" si="6"/>
        <v>317</v>
      </c>
      <c r="H45" s="75">
        <v>44</v>
      </c>
      <c r="I45" s="79">
        <f>'DATA INPUT'!E18</f>
        <v>0</v>
      </c>
      <c r="J45" s="76"/>
      <c r="K45" s="76"/>
    </row>
    <row r="46" spans="1:22" ht="15.75" customHeight="1">
      <c r="A46" s="77">
        <f t="shared" si="4"/>
        <v>252699.6266896177</v>
      </c>
      <c r="B46" s="77">
        <f t="shared" si="0"/>
        <v>1177.6774490969674</v>
      </c>
      <c r="C46" s="77">
        <f t="shared" si="1"/>
        <v>663.3365200602716</v>
      </c>
      <c r="D46" s="77">
        <f t="shared" si="2"/>
        <v>514.3409290366958</v>
      </c>
      <c r="E46" s="77">
        <f t="shared" si="3"/>
        <v>252185.285760581</v>
      </c>
      <c r="F46" s="78">
        <f t="shared" si="5"/>
        <v>3.15</v>
      </c>
      <c r="G46" s="75">
        <f t="shared" si="6"/>
        <v>316</v>
      </c>
      <c r="H46" s="75">
        <v>45</v>
      </c>
      <c r="I46" s="79">
        <f>'DATA INPUT'!E19</f>
        <v>0</v>
      </c>
      <c r="J46" s="76"/>
      <c r="K46" s="76"/>
    </row>
    <row r="47" spans="1:22" ht="15.75" customHeight="1">
      <c r="A47" s="77">
        <f t="shared" si="4"/>
        <v>252185.285760581</v>
      </c>
      <c r="B47" s="77">
        <f t="shared" si="0"/>
        <v>1177.6774490969672</v>
      </c>
      <c r="C47" s="77">
        <f t="shared" si="1"/>
        <v>661.98637512155017</v>
      </c>
      <c r="D47" s="77">
        <f t="shared" si="2"/>
        <v>515.691073975417</v>
      </c>
      <c r="E47" s="77">
        <f t="shared" si="3"/>
        <v>251669.59468660559</v>
      </c>
      <c r="F47" s="78">
        <f t="shared" si="5"/>
        <v>3.15</v>
      </c>
      <c r="G47" s="75">
        <f t="shared" si="6"/>
        <v>315</v>
      </c>
      <c r="H47" s="75">
        <v>46</v>
      </c>
      <c r="I47" s="79">
        <f>'DATA INPUT'!E20</f>
        <v>0</v>
      </c>
      <c r="J47" s="76"/>
      <c r="K47" s="76"/>
    </row>
    <row r="48" spans="1:22" ht="15.75" customHeight="1">
      <c r="A48" s="77">
        <f t="shared" si="4"/>
        <v>251669.59468660559</v>
      </c>
      <c r="B48" s="77">
        <f t="shared" si="0"/>
        <v>1177.6774490969672</v>
      </c>
      <c r="C48" s="77">
        <f t="shared" si="1"/>
        <v>660.63268605236476</v>
      </c>
      <c r="D48" s="77">
        <f t="shared" si="2"/>
        <v>517.0447630446024</v>
      </c>
      <c r="E48" s="77">
        <f t="shared" si="3"/>
        <v>251152.54992356099</v>
      </c>
      <c r="F48" s="78">
        <f t="shared" si="5"/>
        <v>3.15</v>
      </c>
      <c r="G48" s="75">
        <f t="shared" si="6"/>
        <v>314</v>
      </c>
      <c r="H48" s="75">
        <v>47</v>
      </c>
      <c r="I48" s="79">
        <f>'DATA INPUT'!E21</f>
        <v>0</v>
      </c>
      <c r="J48" s="76"/>
      <c r="K48" s="76"/>
    </row>
    <row r="49" spans="1:22" ht="15.75" customHeight="1">
      <c r="A49" s="77">
        <f t="shared" si="4"/>
        <v>251152.54992356099</v>
      </c>
      <c r="B49" s="77">
        <f t="shared" si="0"/>
        <v>1211.1808940482913</v>
      </c>
      <c r="C49" s="77">
        <f t="shared" si="1"/>
        <v>711.59889145006684</v>
      </c>
      <c r="D49" s="77">
        <f t="shared" si="2"/>
        <v>499.58200259822445</v>
      </c>
      <c r="E49" s="84">
        <f t="shared" si="3"/>
        <v>250652.96792096278</v>
      </c>
      <c r="F49" s="78">
        <f t="shared" si="5"/>
        <v>3.4</v>
      </c>
      <c r="G49" s="75">
        <f t="shared" si="6"/>
        <v>313</v>
      </c>
      <c r="H49" s="75">
        <v>48</v>
      </c>
      <c r="I49" s="79">
        <f>'DATA INPUT'!E22</f>
        <v>0.25</v>
      </c>
      <c r="J49" s="76"/>
      <c r="K49" s="76"/>
      <c r="V49" s="82"/>
    </row>
    <row r="50" spans="1:22" ht="15.75" customHeight="1">
      <c r="A50" s="77">
        <f t="shared" si="4"/>
        <v>250652.96792096278</v>
      </c>
      <c r="B50" s="77">
        <f t="shared" si="0"/>
        <v>1211.1808940482915</v>
      </c>
      <c r="C50" s="77">
        <f t="shared" si="1"/>
        <v>710.18340910937195</v>
      </c>
      <c r="D50" s="77">
        <f t="shared" si="2"/>
        <v>500.99748493891957</v>
      </c>
      <c r="E50" s="77">
        <f t="shared" si="3"/>
        <v>250151.97043602387</v>
      </c>
      <c r="F50" s="78">
        <f t="shared" si="5"/>
        <v>3.4</v>
      </c>
      <c r="G50" s="75">
        <f t="shared" si="6"/>
        <v>312</v>
      </c>
      <c r="H50" s="75">
        <v>49</v>
      </c>
      <c r="I50" s="79">
        <f>'DATA INPUT'!F11</f>
        <v>0</v>
      </c>
      <c r="J50" s="76"/>
      <c r="K50" s="76"/>
    </row>
    <row r="51" spans="1:22" ht="15.75" customHeight="1">
      <c r="A51" s="77">
        <f t="shared" si="4"/>
        <v>250151.97043602387</v>
      </c>
      <c r="B51" s="77">
        <f t="shared" si="0"/>
        <v>1211.1808940482917</v>
      </c>
      <c r="C51" s="77">
        <f t="shared" si="1"/>
        <v>708.76391623537847</v>
      </c>
      <c r="D51" s="77">
        <f t="shared" si="2"/>
        <v>502.41697781291327</v>
      </c>
      <c r="E51" s="77">
        <f t="shared" si="3"/>
        <v>249649.55345821095</v>
      </c>
      <c r="F51" s="78">
        <f t="shared" si="5"/>
        <v>3.4</v>
      </c>
      <c r="G51" s="75">
        <f t="shared" si="6"/>
        <v>311</v>
      </c>
      <c r="H51" s="75">
        <v>50</v>
      </c>
      <c r="I51" s="79">
        <f>'DATA INPUT'!F12</f>
        <v>0</v>
      </c>
      <c r="J51" s="76"/>
      <c r="K51" s="76"/>
    </row>
    <row r="52" spans="1:22" ht="15.75" customHeight="1">
      <c r="A52" s="77">
        <f t="shared" si="4"/>
        <v>249649.55345821095</v>
      </c>
      <c r="B52" s="77">
        <f t="shared" si="0"/>
        <v>1211.1808940482915</v>
      </c>
      <c r="C52" s="77">
        <f t="shared" si="1"/>
        <v>707.34040146490861</v>
      </c>
      <c r="D52" s="77">
        <f t="shared" si="2"/>
        <v>503.84049258338291</v>
      </c>
      <c r="E52" s="77">
        <f t="shared" si="3"/>
        <v>249145.71296562758</v>
      </c>
      <c r="F52" s="78">
        <f t="shared" si="5"/>
        <v>3.4</v>
      </c>
      <c r="G52" s="75">
        <f t="shared" si="6"/>
        <v>310</v>
      </c>
      <c r="H52" s="75">
        <v>51</v>
      </c>
      <c r="I52" s="79">
        <f>'DATA INPUT'!F13</f>
        <v>0</v>
      </c>
      <c r="J52" s="76"/>
      <c r="K52" s="76"/>
    </row>
    <row r="53" spans="1:22" ht="15.75" customHeight="1">
      <c r="A53" s="77">
        <f t="shared" si="4"/>
        <v>249145.71296562758</v>
      </c>
      <c r="B53" s="77">
        <f t="shared" si="0"/>
        <v>1211.1808940482915</v>
      </c>
      <c r="C53" s="77">
        <f t="shared" si="1"/>
        <v>705.91285340258901</v>
      </c>
      <c r="D53" s="77">
        <f t="shared" si="2"/>
        <v>505.26804064570251</v>
      </c>
      <c r="E53" s="77">
        <f t="shared" si="3"/>
        <v>248640.44492498189</v>
      </c>
      <c r="F53" s="78">
        <f t="shared" si="5"/>
        <v>3.4</v>
      </c>
      <c r="G53" s="75">
        <f t="shared" si="6"/>
        <v>309</v>
      </c>
      <c r="H53" s="75">
        <v>52</v>
      </c>
      <c r="I53" s="79">
        <f>'DATA INPUT'!F14</f>
        <v>0</v>
      </c>
      <c r="J53" s="76"/>
      <c r="K53" s="76"/>
    </row>
    <row r="54" spans="1:22" ht="15.75" customHeight="1">
      <c r="A54" s="77">
        <f t="shared" si="4"/>
        <v>248640.44492498189</v>
      </c>
      <c r="B54" s="77">
        <f t="shared" si="0"/>
        <v>1211.1808940482917</v>
      </c>
      <c r="C54" s="77">
        <f t="shared" si="1"/>
        <v>704.4812606207596</v>
      </c>
      <c r="D54" s="77">
        <f t="shared" si="2"/>
        <v>506.69963342753215</v>
      </c>
      <c r="E54" s="77">
        <f t="shared" si="3"/>
        <v>248133.74529155434</v>
      </c>
      <c r="F54" s="78">
        <f t="shared" si="5"/>
        <v>3.4</v>
      </c>
      <c r="G54" s="75">
        <f t="shared" si="6"/>
        <v>308</v>
      </c>
      <c r="H54" s="75">
        <v>53</v>
      </c>
      <c r="I54" s="79">
        <f>'DATA INPUT'!F15</f>
        <v>0</v>
      </c>
      <c r="J54" s="76"/>
      <c r="K54" s="76"/>
    </row>
    <row r="55" spans="1:22" ht="15.75" customHeight="1">
      <c r="A55" s="77">
        <f t="shared" si="4"/>
        <v>248133.74529155434</v>
      </c>
      <c r="B55" s="77">
        <f t="shared" si="0"/>
        <v>1244.6611780646385</v>
      </c>
      <c r="C55" s="77">
        <f t="shared" si="1"/>
        <v>754.74014192846357</v>
      </c>
      <c r="D55" s="77">
        <f t="shared" si="2"/>
        <v>489.92103613617496</v>
      </c>
      <c r="E55" s="77">
        <f t="shared" si="3"/>
        <v>247643.82425541818</v>
      </c>
      <c r="F55" s="78">
        <f t="shared" si="5"/>
        <v>3.65</v>
      </c>
      <c r="G55" s="75">
        <f t="shared" si="6"/>
        <v>307</v>
      </c>
      <c r="H55" s="75">
        <v>54</v>
      </c>
      <c r="I55" s="79">
        <f>'DATA INPUT'!F16</f>
        <v>0.25</v>
      </c>
      <c r="J55" s="76"/>
      <c r="K55" s="76"/>
    </row>
    <row r="56" spans="1:22" ht="15.75" customHeight="1">
      <c r="A56" s="77">
        <f t="shared" si="4"/>
        <v>247643.82425541818</v>
      </c>
      <c r="B56" s="77">
        <f t="shared" si="0"/>
        <v>1244.6611780646385</v>
      </c>
      <c r="C56" s="77">
        <f t="shared" si="1"/>
        <v>753.2499654435494</v>
      </c>
      <c r="D56" s="77">
        <f t="shared" si="2"/>
        <v>491.41121262108913</v>
      </c>
      <c r="E56" s="77">
        <f t="shared" si="3"/>
        <v>247152.4130427971</v>
      </c>
      <c r="F56" s="78">
        <f t="shared" si="5"/>
        <v>3.65</v>
      </c>
      <c r="G56" s="75">
        <f t="shared" si="6"/>
        <v>306</v>
      </c>
      <c r="H56" s="75">
        <v>55</v>
      </c>
      <c r="I56" s="79">
        <f>'DATA INPUT'!F17</f>
        <v>0</v>
      </c>
      <c r="J56" s="76"/>
      <c r="K56" s="76"/>
    </row>
    <row r="57" spans="1:22" ht="15.75" customHeight="1">
      <c r="A57" s="77">
        <f t="shared" si="4"/>
        <v>247152.4130427971</v>
      </c>
      <c r="B57" s="77">
        <f t="shared" si="0"/>
        <v>1244.6611780646385</v>
      </c>
      <c r="C57" s="77">
        <f t="shared" si="1"/>
        <v>751.75525633849361</v>
      </c>
      <c r="D57" s="77">
        <f t="shared" si="2"/>
        <v>492.90592172614492</v>
      </c>
      <c r="E57" s="77">
        <f t="shared" si="3"/>
        <v>246659.50712107096</v>
      </c>
      <c r="F57" s="78">
        <f t="shared" si="5"/>
        <v>3.65</v>
      </c>
      <c r="G57" s="75">
        <f t="shared" si="6"/>
        <v>305</v>
      </c>
      <c r="H57" s="75">
        <v>56</v>
      </c>
      <c r="I57" s="79">
        <f>'DATA INPUT'!F18</f>
        <v>0</v>
      </c>
      <c r="J57" s="76"/>
      <c r="K57" s="76"/>
      <c r="V57" s="82"/>
    </row>
    <row r="58" spans="1:22" ht="15.75" customHeight="1">
      <c r="A58" s="77">
        <f t="shared" si="4"/>
        <v>246659.50712107096</v>
      </c>
      <c r="B58" s="77">
        <f t="shared" si="0"/>
        <v>1244.6611780646385</v>
      </c>
      <c r="C58" s="77">
        <f t="shared" si="1"/>
        <v>750.25600082657661</v>
      </c>
      <c r="D58" s="77">
        <f t="shared" si="2"/>
        <v>494.40517723806192</v>
      </c>
      <c r="E58" s="77">
        <f t="shared" si="3"/>
        <v>246165.10194383291</v>
      </c>
      <c r="F58" s="78">
        <f t="shared" si="5"/>
        <v>3.65</v>
      </c>
      <c r="G58" s="75">
        <f t="shared" si="6"/>
        <v>304</v>
      </c>
      <c r="H58" s="75">
        <v>57</v>
      </c>
      <c r="I58" s="79">
        <f>'DATA INPUT'!F19</f>
        <v>0</v>
      </c>
      <c r="J58" s="76"/>
      <c r="K58" s="76"/>
    </row>
    <row r="59" spans="1:22" ht="15.75" customHeight="1">
      <c r="A59" s="77">
        <f t="shared" si="4"/>
        <v>246165.10194383291</v>
      </c>
      <c r="B59" s="77">
        <f t="shared" si="0"/>
        <v>1244.6611780646385</v>
      </c>
      <c r="C59" s="77">
        <f t="shared" si="1"/>
        <v>748.75218507914428</v>
      </c>
      <c r="D59" s="77">
        <f t="shared" si="2"/>
        <v>495.90899298549425</v>
      </c>
      <c r="E59" s="77">
        <f t="shared" si="3"/>
        <v>245669.19295084741</v>
      </c>
      <c r="F59" s="78">
        <f t="shared" si="5"/>
        <v>3.65</v>
      </c>
      <c r="G59" s="75">
        <f t="shared" si="6"/>
        <v>303</v>
      </c>
      <c r="H59" s="75">
        <v>58</v>
      </c>
      <c r="I59" s="79">
        <f>'DATA INPUT'!F20</f>
        <v>0</v>
      </c>
      <c r="J59" s="76"/>
      <c r="K59" s="76"/>
    </row>
    <row r="60" spans="1:22" ht="15.75" customHeight="1">
      <c r="A60" s="77">
        <f t="shared" si="4"/>
        <v>245669.19295084741</v>
      </c>
      <c r="B60" s="77">
        <f t="shared" si="0"/>
        <v>1244.661178064639</v>
      </c>
      <c r="C60" s="77">
        <f t="shared" si="1"/>
        <v>747.24379522548008</v>
      </c>
      <c r="D60" s="77">
        <f t="shared" si="2"/>
        <v>497.4173828391589</v>
      </c>
      <c r="E60" s="77">
        <f t="shared" si="3"/>
        <v>245171.77556800825</v>
      </c>
      <c r="F60" s="78">
        <f t="shared" si="5"/>
        <v>3.65</v>
      </c>
      <c r="G60" s="75">
        <f t="shared" si="6"/>
        <v>302</v>
      </c>
      <c r="H60" s="75">
        <v>59</v>
      </c>
      <c r="I60" s="79">
        <f>'DATA INPUT'!F21</f>
        <v>0</v>
      </c>
      <c r="J60" s="76"/>
      <c r="K60" s="76"/>
    </row>
    <row r="61" spans="1:22" ht="15.75" customHeight="1">
      <c r="A61" s="77">
        <f t="shared" si="4"/>
        <v>245171.77556800825</v>
      </c>
      <c r="B61" s="77">
        <f t="shared" si="0"/>
        <v>1278.0942155886116</v>
      </c>
      <c r="C61" s="77">
        <f t="shared" si="1"/>
        <v>796.80827059602075</v>
      </c>
      <c r="D61" s="77">
        <f t="shared" si="2"/>
        <v>481.28594499259088</v>
      </c>
      <c r="E61" s="84">
        <f t="shared" si="3"/>
        <v>244690.48962301566</v>
      </c>
      <c r="F61" s="78">
        <f t="shared" si="5"/>
        <v>3.9</v>
      </c>
      <c r="G61" s="75">
        <f t="shared" si="6"/>
        <v>301</v>
      </c>
      <c r="H61" s="75">
        <v>60</v>
      </c>
      <c r="I61" s="79">
        <f>'DATA INPUT'!F22</f>
        <v>0.25</v>
      </c>
      <c r="J61" s="76"/>
      <c r="K61" s="76"/>
    </row>
    <row r="62" spans="1:22" ht="15.75" customHeight="1">
      <c r="A62" s="75"/>
      <c r="B62" s="77">
        <f t="shared" ref="B62:C62" si="7">SUM(B2:B61)</f>
        <v>69826.806115402898</v>
      </c>
      <c r="C62" s="77">
        <f t="shared" si="7"/>
        <v>39517.295738418448</v>
      </c>
      <c r="D62" s="75"/>
      <c r="E62" s="75"/>
      <c r="F62" s="75"/>
      <c r="G62" s="75"/>
      <c r="H62" s="75"/>
      <c r="I62" s="75"/>
      <c r="J62" s="76"/>
      <c r="K62" s="76"/>
    </row>
    <row r="63" spans="1:22" ht="15.75" customHeight="1">
      <c r="G63" s="85" t="s">
        <v>59</v>
      </c>
      <c r="H63" s="85" t="s">
        <v>60</v>
      </c>
      <c r="I63" s="85" t="s">
        <v>61</v>
      </c>
      <c r="J63" s="85" t="s">
        <v>62</v>
      </c>
      <c r="K63" s="85" t="s">
        <v>63</v>
      </c>
    </row>
    <row r="64" spans="1:22" ht="15.75" customHeight="1">
      <c r="F64" s="85">
        <v>1</v>
      </c>
      <c r="G64" s="74">
        <f t="shared" ref="G64:G75" si="8">C2</f>
        <v>607.29166666667606</v>
      </c>
      <c r="H64" s="74">
        <f t="shared" ref="H64:H87" si="9">C2</f>
        <v>607.29166666667606</v>
      </c>
      <c r="I64" s="74">
        <f t="shared" ref="I64:I99" si="10">C2</f>
        <v>607.29166666667606</v>
      </c>
      <c r="J64" s="74">
        <f t="shared" ref="J64:J111" si="11">C2</f>
        <v>607.29166666667606</v>
      </c>
      <c r="K64" s="74">
        <f t="shared" ref="K64:K123" si="12">C2</f>
        <v>607.29166666667606</v>
      </c>
    </row>
    <row r="65" spans="6:11" ht="15.75" customHeight="1">
      <c r="F65" s="85">
        <v>2</v>
      </c>
      <c r="G65" s="74">
        <f t="shared" si="8"/>
        <v>606.18560357296394</v>
      </c>
      <c r="H65" s="74">
        <f t="shared" si="9"/>
        <v>606.18560357296394</v>
      </c>
      <c r="I65" s="74">
        <f t="shared" si="10"/>
        <v>606.18560357296394</v>
      </c>
      <c r="J65" s="74">
        <f t="shared" si="11"/>
        <v>606.18560357296394</v>
      </c>
      <c r="K65" s="74">
        <f t="shared" si="12"/>
        <v>606.18560357296394</v>
      </c>
    </row>
    <row r="66" spans="6:11" ht="15.75" customHeight="1">
      <c r="F66" s="85">
        <v>3</v>
      </c>
      <c r="G66" s="74">
        <f t="shared" si="8"/>
        <v>605.07709792325306</v>
      </c>
      <c r="H66" s="74">
        <f t="shared" si="9"/>
        <v>605.07709792325306</v>
      </c>
      <c r="I66" s="74">
        <f t="shared" si="10"/>
        <v>605.07709792325306</v>
      </c>
      <c r="J66" s="74">
        <f t="shared" si="11"/>
        <v>605.07709792325306</v>
      </c>
      <c r="K66" s="74">
        <f t="shared" si="12"/>
        <v>605.07709792325306</v>
      </c>
    </row>
    <row r="67" spans="6:11" ht="15.75" customHeight="1">
      <c r="F67" s="85">
        <v>4</v>
      </c>
      <c r="G67" s="74">
        <f t="shared" si="8"/>
        <v>603.9661443235658</v>
      </c>
      <c r="H67" s="74">
        <f t="shared" si="9"/>
        <v>603.9661443235658</v>
      </c>
      <c r="I67" s="74">
        <f t="shared" si="10"/>
        <v>603.9661443235658</v>
      </c>
      <c r="J67" s="74">
        <f t="shared" si="11"/>
        <v>603.9661443235658</v>
      </c>
      <c r="K67" s="74">
        <f t="shared" si="12"/>
        <v>603.9661443235658</v>
      </c>
    </row>
    <row r="68" spans="6:11" ht="15.75" customHeight="1">
      <c r="F68" s="85">
        <v>5</v>
      </c>
      <c r="G68" s="74">
        <f t="shared" si="8"/>
        <v>602.85273736801253</v>
      </c>
      <c r="H68" s="74">
        <f t="shared" si="9"/>
        <v>602.85273736801253</v>
      </c>
      <c r="I68" s="74">
        <f t="shared" si="10"/>
        <v>602.85273736801253</v>
      </c>
      <c r="J68" s="74">
        <f t="shared" si="11"/>
        <v>602.85273736801253</v>
      </c>
      <c r="K68" s="74">
        <f t="shared" si="12"/>
        <v>602.85273736801253</v>
      </c>
    </row>
    <row r="69" spans="6:11" ht="15.75" customHeight="1">
      <c r="F69" s="85">
        <v>6</v>
      </c>
      <c r="G69" s="74">
        <f t="shared" si="8"/>
        <v>658.50450103865728</v>
      </c>
      <c r="H69" s="74">
        <f t="shared" si="9"/>
        <v>658.50450103865728</v>
      </c>
      <c r="I69" s="74">
        <f t="shared" si="10"/>
        <v>658.50450103865728</v>
      </c>
      <c r="J69" s="74">
        <f t="shared" si="11"/>
        <v>658.50450103865728</v>
      </c>
      <c r="K69" s="74">
        <f t="shared" si="12"/>
        <v>658.50450103865728</v>
      </c>
    </row>
    <row r="70" spans="6:11" ht="15.75" customHeight="1">
      <c r="F70" s="85">
        <v>7</v>
      </c>
      <c r="G70" s="74">
        <f t="shared" si="8"/>
        <v>657.33074218796514</v>
      </c>
      <c r="H70" s="74">
        <f t="shared" si="9"/>
        <v>657.33074218796514</v>
      </c>
      <c r="I70" s="74">
        <f t="shared" si="10"/>
        <v>657.33074218796514</v>
      </c>
      <c r="J70" s="74">
        <f t="shared" si="11"/>
        <v>657.33074218796514</v>
      </c>
      <c r="K70" s="74">
        <f t="shared" si="12"/>
        <v>657.33074218796514</v>
      </c>
    </row>
    <row r="71" spans="6:11" ht="15.75" customHeight="1">
      <c r="F71" s="85">
        <v>8</v>
      </c>
      <c r="G71" s="74">
        <f t="shared" si="8"/>
        <v>656.15414675338377</v>
      </c>
      <c r="H71" s="74">
        <f t="shared" si="9"/>
        <v>656.15414675338377</v>
      </c>
      <c r="I71" s="74">
        <f t="shared" si="10"/>
        <v>656.15414675338377</v>
      </c>
      <c r="J71" s="74">
        <f t="shared" si="11"/>
        <v>656.15414675338377</v>
      </c>
      <c r="K71" s="74">
        <f t="shared" si="12"/>
        <v>656.15414675338377</v>
      </c>
    </row>
    <row r="72" spans="6:11" ht="15.75" customHeight="1">
      <c r="F72" s="85">
        <v>9</v>
      </c>
      <c r="G72" s="74">
        <f t="shared" si="8"/>
        <v>654.97470787983548</v>
      </c>
      <c r="H72" s="74">
        <f t="shared" si="9"/>
        <v>654.97470787983548</v>
      </c>
      <c r="I72" s="74">
        <f t="shared" si="10"/>
        <v>654.97470787983548</v>
      </c>
      <c r="J72" s="74">
        <f t="shared" si="11"/>
        <v>654.97470787983548</v>
      </c>
      <c r="K72" s="74">
        <f t="shared" si="12"/>
        <v>654.97470787983548</v>
      </c>
    </row>
    <row r="73" spans="6:11" ht="15.75" customHeight="1">
      <c r="F73" s="85">
        <v>10</v>
      </c>
      <c r="G73" s="74">
        <f t="shared" si="8"/>
        <v>653.79241869567602</v>
      </c>
      <c r="H73" s="74">
        <f t="shared" si="9"/>
        <v>653.79241869567602</v>
      </c>
      <c r="I73" s="74">
        <f t="shared" si="10"/>
        <v>653.79241869567602</v>
      </c>
      <c r="J73" s="74">
        <f t="shared" si="11"/>
        <v>653.79241869567602</v>
      </c>
      <c r="K73" s="74">
        <f t="shared" si="12"/>
        <v>653.79241869567602</v>
      </c>
    </row>
    <row r="74" spans="6:11" ht="15.75" customHeight="1">
      <c r="F74" s="85">
        <v>11</v>
      </c>
      <c r="G74" s="74">
        <f t="shared" si="8"/>
        <v>652.60727231265503</v>
      </c>
      <c r="H74" s="74">
        <f t="shared" si="9"/>
        <v>652.60727231265503</v>
      </c>
      <c r="I74" s="74">
        <f t="shared" si="10"/>
        <v>652.60727231265503</v>
      </c>
      <c r="J74" s="74">
        <f t="shared" si="11"/>
        <v>652.60727231265503</v>
      </c>
      <c r="K74" s="74">
        <f t="shared" si="12"/>
        <v>652.60727231265503</v>
      </c>
    </row>
    <row r="75" spans="6:11" ht="15.75" customHeight="1">
      <c r="F75" s="85">
        <v>12</v>
      </c>
      <c r="G75" s="74">
        <f t="shared" si="8"/>
        <v>707.57609474190588</v>
      </c>
      <c r="H75" s="74">
        <f t="shared" si="9"/>
        <v>707.57609474190588</v>
      </c>
      <c r="I75" s="74">
        <f t="shared" si="10"/>
        <v>707.57609474190588</v>
      </c>
      <c r="J75" s="74">
        <f t="shared" si="11"/>
        <v>707.57609474190588</v>
      </c>
      <c r="K75" s="74">
        <f t="shared" si="12"/>
        <v>707.57609474190588</v>
      </c>
    </row>
    <row r="76" spans="6:11" ht="15.75" customHeight="1">
      <c r="F76" s="85">
        <v>13</v>
      </c>
      <c r="H76" s="74">
        <f t="shared" si="9"/>
        <v>706.3350128806602</v>
      </c>
      <c r="I76" s="74">
        <f t="shared" si="10"/>
        <v>706.3350128806602</v>
      </c>
      <c r="J76" s="74">
        <f t="shared" si="11"/>
        <v>706.3350128806602</v>
      </c>
      <c r="K76" s="74">
        <f t="shared" si="12"/>
        <v>706.3350128806602</v>
      </c>
    </row>
    <row r="77" spans="6:11" ht="15.75" customHeight="1">
      <c r="F77" s="85">
        <v>14</v>
      </c>
      <c r="H77" s="74">
        <f t="shared" si="9"/>
        <v>705.09067317952861</v>
      </c>
      <c r="I77" s="74">
        <f t="shared" si="10"/>
        <v>705.09067317952861</v>
      </c>
      <c r="J77" s="74">
        <f t="shared" si="11"/>
        <v>705.09067317952861</v>
      </c>
      <c r="K77" s="74">
        <f t="shared" si="12"/>
        <v>705.09067317952861</v>
      </c>
    </row>
    <row r="78" spans="6:11" ht="15.75" customHeight="1">
      <c r="F78" s="85">
        <v>15</v>
      </c>
      <c r="H78" s="74">
        <f t="shared" si="9"/>
        <v>703.84306708668157</v>
      </c>
      <c r="I78" s="74">
        <f t="shared" si="10"/>
        <v>703.84306708668157</v>
      </c>
      <c r="J78" s="74">
        <f t="shared" si="11"/>
        <v>703.84306708668157</v>
      </c>
      <c r="K78" s="74">
        <f t="shared" si="12"/>
        <v>703.84306708668157</v>
      </c>
    </row>
    <row r="79" spans="6:11" ht="15.75" customHeight="1">
      <c r="F79" s="85">
        <v>16</v>
      </c>
      <c r="H79" s="74">
        <f t="shared" si="9"/>
        <v>702.59218602784085</v>
      </c>
      <c r="I79" s="74">
        <f t="shared" si="10"/>
        <v>702.59218602784085</v>
      </c>
      <c r="J79" s="74">
        <f t="shared" si="11"/>
        <v>702.59218602784085</v>
      </c>
      <c r="K79" s="74">
        <f t="shared" si="12"/>
        <v>702.59218602784085</v>
      </c>
    </row>
    <row r="80" spans="6:11" ht="15.75" customHeight="1">
      <c r="F80" s="85">
        <v>17</v>
      </c>
      <c r="H80" s="74">
        <f t="shared" si="9"/>
        <v>701.33802140622072</v>
      </c>
      <c r="I80" s="74">
        <f t="shared" si="10"/>
        <v>701.33802140622072</v>
      </c>
      <c r="J80" s="74">
        <f t="shared" si="11"/>
        <v>701.33802140622072</v>
      </c>
      <c r="K80" s="74">
        <f t="shared" si="12"/>
        <v>701.33802140622072</v>
      </c>
    </row>
    <row r="81" spans="6:11" ht="15.75" customHeight="1">
      <c r="F81" s="85">
        <v>18</v>
      </c>
      <c r="H81" s="74">
        <f t="shared" si="9"/>
        <v>644.51861503083774</v>
      </c>
      <c r="I81" s="74">
        <f t="shared" si="10"/>
        <v>644.51861503083774</v>
      </c>
      <c r="J81" s="74">
        <f t="shared" si="11"/>
        <v>644.51861503083774</v>
      </c>
      <c r="K81" s="74">
        <f t="shared" si="12"/>
        <v>644.51861503083774</v>
      </c>
    </row>
    <row r="82" spans="6:11" ht="15.75" customHeight="1">
      <c r="F82" s="85">
        <v>19</v>
      </c>
      <c r="H82" s="74">
        <f t="shared" si="9"/>
        <v>643.30982102186363</v>
      </c>
      <c r="I82" s="74">
        <f t="shared" si="10"/>
        <v>643.30982102186363</v>
      </c>
      <c r="J82" s="74">
        <f t="shared" si="11"/>
        <v>643.30982102186363</v>
      </c>
      <c r="K82" s="74">
        <f t="shared" si="12"/>
        <v>643.30982102186363</v>
      </c>
    </row>
    <row r="83" spans="6:11" ht="15.75" customHeight="1">
      <c r="F83" s="85">
        <v>20</v>
      </c>
      <c r="H83" s="74">
        <f t="shared" si="9"/>
        <v>642.09810576070117</v>
      </c>
      <c r="I83" s="74">
        <f t="shared" si="10"/>
        <v>642.09810576070117</v>
      </c>
      <c r="J83" s="74">
        <f t="shared" si="11"/>
        <v>642.09810576070117</v>
      </c>
      <c r="K83" s="74">
        <f t="shared" si="12"/>
        <v>642.09810576070117</v>
      </c>
    </row>
    <row r="84" spans="6:11" ht="15.75" customHeight="1">
      <c r="F84" s="85">
        <v>21</v>
      </c>
      <c r="H84" s="74">
        <f t="shared" si="9"/>
        <v>640.88346218765764</v>
      </c>
      <c r="I84" s="74">
        <f t="shared" si="10"/>
        <v>640.88346218765764</v>
      </c>
      <c r="J84" s="74">
        <f t="shared" si="11"/>
        <v>640.88346218765764</v>
      </c>
      <c r="K84" s="74">
        <f t="shared" si="12"/>
        <v>640.88346218765764</v>
      </c>
    </row>
    <row r="85" spans="6:11" ht="15.75" customHeight="1">
      <c r="F85" s="85">
        <v>22</v>
      </c>
      <c r="H85" s="74">
        <f t="shared" si="9"/>
        <v>639.66588322597931</v>
      </c>
      <c r="I85" s="74">
        <f t="shared" si="10"/>
        <v>639.66588322597931</v>
      </c>
      <c r="J85" s="74">
        <f t="shared" si="11"/>
        <v>639.66588322597931</v>
      </c>
      <c r="K85" s="74">
        <f t="shared" si="12"/>
        <v>639.66588322597931</v>
      </c>
    </row>
    <row r="86" spans="6:11" ht="15.75" customHeight="1">
      <c r="F86" s="85">
        <v>23</v>
      </c>
      <c r="H86" s="74">
        <f t="shared" si="9"/>
        <v>638.44536178181022</v>
      </c>
      <c r="I86" s="74">
        <f t="shared" si="10"/>
        <v>638.44536178181022</v>
      </c>
      <c r="J86" s="74">
        <f t="shared" si="11"/>
        <v>638.44536178181022</v>
      </c>
      <c r="K86" s="74">
        <f t="shared" si="12"/>
        <v>638.44536178181022</v>
      </c>
    </row>
    <row r="87" spans="6:11" ht="15.75" customHeight="1">
      <c r="F87" s="85">
        <v>24</v>
      </c>
      <c r="H87" s="74">
        <f t="shared" si="9"/>
        <v>582.28896912826883</v>
      </c>
      <c r="I87" s="74">
        <f t="shared" si="10"/>
        <v>582.28896912826883</v>
      </c>
      <c r="J87" s="74">
        <f t="shared" si="11"/>
        <v>582.28896912826883</v>
      </c>
      <c r="K87" s="74">
        <f t="shared" si="12"/>
        <v>582.28896912826883</v>
      </c>
    </row>
    <row r="88" spans="6:11" ht="15.75" customHeight="1">
      <c r="F88" s="85">
        <v>25</v>
      </c>
      <c r="I88" s="74">
        <f t="shared" si="10"/>
        <v>581.12321032236423</v>
      </c>
      <c r="J88" s="74">
        <f t="shared" si="11"/>
        <v>581.12321032236423</v>
      </c>
      <c r="K88" s="74">
        <f t="shared" si="12"/>
        <v>581.12321032236423</v>
      </c>
    </row>
    <row r="89" spans="6:11" ht="15.75" customHeight="1">
      <c r="F89" s="85">
        <v>26</v>
      </c>
      <c r="I89" s="74">
        <f t="shared" si="10"/>
        <v>579.95487713243006</v>
      </c>
      <c r="J89" s="74">
        <f t="shared" si="11"/>
        <v>579.95487713243006</v>
      </c>
      <c r="K89" s="74">
        <f t="shared" si="12"/>
        <v>579.95487713243006</v>
      </c>
    </row>
    <row r="90" spans="6:11" ht="15.75" customHeight="1">
      <c r="F90" s="85">
        <v>27</v>
      </c>
      <c r="I90" s="74">
        <f t="shared" si="10"/>
        <v>578.78396387336795</v>
      </c>
      <c r="J90" s="74">
        <f t="shared" si="11"/>
        <v>578.78396387336795</v>
      </c>
      <c r="K90" s="74">
        <f t="shared" si="12"/>
        <v>578.78396387336795</v>
      </c>
    </row>
    <row r="91" spans="6:11" ht="15.75" customHeight="1">
      <c r="F91" s="85">
        <v>28</v>
      </c>
      <c r="I91" s="74">
        <f t="shared" si="10"/>
        <v>577.61046484752546</v>
      </c>
      <c r="J91" s="74">
        <f t="shared" si="11"/>
        <v>577.61046484752546</v>
      </c>
      <c r="K91" s="74">
        <f t="shared" si="12"/>
        <v>577.61046484752546</v>
      </c>
    </row>
    <row r="92" spans="6:11" ht="15.75" customHeight="1">
      <c r="F92" s="85">
        <v>29</v>
      </c>
      <c r="I92" s="74">
        <f t="shared" si="10"/>
        <v>576.4343743446675</v>
      </c>
      <c r="J92" s="74">
        <f t="shared" si="11"/>
        <v>576.4343743446675</v>
      </c>
      <c r="K92" s="74">
        <f t="shared" si="12"/>
        <v>576.4343743446675</v>
      </c>
    </row>
    <row r="93" spans="6:11" ht="15.75" customHeight="1">
      <c r="F93" s="85">
        <v>30</v>
      </c>
      <c r="I93" s="74">
        <f t="shared" si="10"/>
        <v>629.52509104214062</v>
      </c>
      <c r="J93" s="74">
        <f t="shared" si="11"/>
        <v>629.52509104214062</v>
      </c>
      <c r="K93" s="74">
        <f t="shared" si="12"/>
        <v>629.52509104214062</v>
      </c>
    </row>
    <row r="94" spans="6:11" ht="15.75" customHeight="1">
      <c r="F94" s="85">
        <v>31</v>
      </c>
      <c r="I94" s="74">
        <f t="shared" si="10"/>
        <v>628.28135241472035</v>
      </c>
      <c r="J94" s="74">
        <f t="shared" si="11"/>
        <v>628.28135241472035</v>
      </c>
      <c r="K94" s="74">
        <f t="shared" si="12"/>
        <v>628.28135241472035</v>
      </c>
    </row>
    <row r="95" spans="6:11" ht="15.75" customHeight="1">
      <c r="F95" s="85">
        <v>32</v>
      </c>
      <c r="I95" s="74">
        <f t="shared" si="10"/>
        <v>627.03460808561715</v>
      </c>
      <c r="J95" s="74">
        <f t="shared" si="11"/>
        <v>627.03460808561715</v>
      </c>
      <c r="K95" s="74">
        <f t="shared" si="12"/>
        <v>627.03460808561715</v>
      </c>
    </row>
    <row r="96" spans="6:11" ht="15.75" customHeight="1">
      <c r="F96" s="85">
        <v>33</v>
      </c>
      <c r="I96" s="74">
        <f t="shared" si="10"/>
        <v>625.78485079105189</v>
      </c>
      <c r="J96" s="74">
        <f t="shared" si="11"/>
        <v>625.78485079105189</v>
      </c>
      <c r="K96" s="74">
        <f t="shared" si="12"/>
        <v>625.78485079105189</v>
      </c>
    </row>
    <row r="97" spans="6:11" ht="15.75" customHeight="1">
      <c r="F97" s="85">
        <v>34</v>
      </c>
      <c r="I97" s="74">
        <f t="shared" si="10"/>
        <v>624.53207324969139</v>
      </c>
      <c r="J97" s="74">
        <f t="shared" si="11"/>
        <v>624.53207324969139</v>
      </c>
      <c r="K97" s="74">
        <f t="shared" si="12"/>
        <v>624.53207324969139</v>
      </c>
    </row>
    <row r="98" spans="6:11" ht="15.75" customHeight="1">
      <c r="F98" s="85">
        <v>35</v>
      </c>
      <c r="I98" s="74">
        <f t="shared" si="10"/>
        <v>623.27626816260602</v>
      </c>
      <c r="J98" s="74">
        <f t="shared" si="11"/>
        <v>623.27626816260602</v>
      </c>
      <c r="K98" s="74">
        <f t="shared" si="12"/>
        <v>623.27626816260602</v>
      </c>
    </row>
    <row r="99" spans="6:11" ht="15.75" customHeight="1">
      <c r="F99" s="85">
        <v>36</v>
      </c>
      <c r="I99" s="74">
        <f t="shared" si="10"/>
        <v>622.01742821322682</v>
      </c>
      <c r="J99" s="74">
        <f t="shared" si="11"/>
        <v>622.01742821322682</v>
      </c>
      <c r="K99" s="74">
        <f t="shared" si="12"/>
        <v>622.01742821322682</v>
      </c>
    </row>
    <row r="100" spans="6:11" ht="15.75" customHeight="1">
      <c r="F100" s="85">
        <v>37</v>
      </c>
      <c r="J100" s="74">
        <f t="shared" si="11"/>
        <v>620.75554606730327</v>
      </c>
      <c r="K100" s="74">
        <f t="shared" si="12"/>
        <v>620.75554606730327</v>
      </c>
    </row>
    <row r="101" spans="6:11" ht="15.75" customHeight="1">
      <c r="F101" s="85">
        <v>38</v>
      </c>
      <c r="J101" s="74">
        <f t="shared" si="11"/>
        <v>619.49061437286048</v>
      </c>
      <c r="K101" s="74">
        <f t="shared" si="12"/>
        <v>619.49061437286048</v>
      </c>
    </row>
    <row r="102" spans="6:11" ht="15.75" customHeight="1">
      <c r="F102" s="85">
        <v>39</v>
      </c>
      <c r="J102" s="74">
        <f t="shared" si="11"/>
        <v>618.22262576015612</v>
      </c>
      <c r="K102" s="74">
        <f t="shared" si="12"/>
        <v>618.22262576015612</v>
      </c>
    </row>
    <row r="103" spans="6:11" ht="15.75" customHeight="1">
      <c r="F103" s="85">
        <v>40</v>
      </c>
      <c r="J103" s="74">
        <f t="shared" si="11"/>
        <v>616.9515728416377</v>
      </c>
      <c r="K103" s="74">
        <f t="shared" si="12"/>
        <v>616.9515728416377</v>
      </c>
    </row>
    <row r="104" spans="6:11" ht="15.75" customHeight="1">
      <c r="F104" s="85">
        <v>41</v>
      </c>
      <c r="J104" s="74">
        <f t="shared" si="11"/>
        <v>615.67744821189945</v>
      </c>
      <c r="K104" s="74">
        <f t="shared" si="12"/>
        <v>615.67744821189945</v>
      </c>
    </row>
    <row r="105" spans="6:11" ht="15.75" customHeight="1">
      <c r="F105" s="85">
        <v>42</v>
      </c>
      <c r="J105" s="74">
        <f t="shared" si="11"/>
        <v>667.36578276209798</v>
      </c>
      <c r="K105" s="74">
        <f t="shared" si="12"/>
        <v>667.36578276209798</v>
      </c>
    </row>
    <row r="106" spans="6:11" ht="15.75" customHeight="1">
      <c r="F106" s="85">
        <v>43</v>
      </c>
      <c r="J106" s="74">
        <f t="shared" si="11"/>
        <v>666.02621463796891</v>
      </c>
      <c r="K106" s="74">
        <f t="shared" si="12"/>
        <v>666.02621463796891</v>
      </c>
    </row>
    <row r="107" spans="6:11" ht="15.75" customHeight="1">
      <c r="F107" s="85">
        <v>44</v>
      </c>
      <c r="J107" s="74">
        <f t="shared" si="11"/>
        <v>664.68313014751402</v>
      </c>
      <c r="K107" s="74">
        <f t="shared" si="12"/>
        <v>664.68313014751402</v>
      </c>
    </row>
    <row r="108" spans="6:11" ht="15.75" customHeight="1">
      <c r="F108" s="85">
        <v>45</v>
      </c>
      <c r="J108" s="74">
        <f t="shared" si="11"/>
        <v>663.3365200602716</v>
      </c>
      <c r="K108" s="74">
        <f t="shared" si="12"/>
        <v>663.3365200602716</v>
      </c>
    </row>
    <row r="109" spans="6:11" ht="15.75" customHeight="1">
      <c r="F109" s="85">
        <v>46</v>
      </c>
      <c r="J109" s="74">
        <f t="shared" si="11"/>
        <v>661.98637512155017</v>
      </c>
      <c r="K109" s="74">
        <f t="shared" si="12"/>
        <v>661.98637512155017</v>
      </c>
    </row>
    <row r="110" spans="6:11" ht="15.75" customHeight="1">
      <c r="F110" s="85">
        <v>47</v>
      </c>
      <c r="J110" s="74">
        <f t="shared" si="11"/>
        <v>660.63268605236476</v>
      </c>
      <c r="K110" s="74">
        <f t="shared" si="12"/>
        <v>660.63268605236476</v>
      </c>
    </row>
    <row r="111" spans="6:11" ht="15.75" customHeight="1">
      <c r="F111" s="85">
        <v>48</v>
      </c>
      <c r="J111" s="74">
        <f t="shared" si="11"/>
        <v>711.59889145006684</v>
      </c>
      <c r="K111" s="74">
        <f t="shared" si="12"/>
        <v>711.59889145006684</v>
      </c>
    </row>
    <row r="112" spans="6:11" ht="15.75" customHeight="1">
      <c r="F112" s="85">
        <v>49</v>
      </c>
      <c r="K112" s="74">
        <f t="shared" si="12"/>
        <v>710.18340910937195</v>
      </c>
    </row>
    <row r="113" spans="6:11" ht="15.75" customHeight="1">
      <c r="F113" s="85">
        <v>50</v>
      </c>
      <c r="K113" s="74">
        <f t="shared" si="12"/>
        <v>708.76391623537847</v>
      </c>
    </row>
    <row r="114" spans="6:11" ht="15.75" customHeight="1">
      <c r="F114" s="85">
        <v>51</v>
      </c>
      <c r="K114" s="74">
        <f t="shared" si="12"/>
        <v>707.34040146490861</v>
      </c>
    </row>
    <row r="115" spans="6:11" ht="15.75" customHeight="1">
      <c r="F115" s="85">
        <v>52</v>
      </c>
      <c r="K115" s="74">
        <f t="shared" si="12"/>
        <v>705.91285340258901</v>
      </c>
    </row>
    <row r="116" spans="6:11" ht="15.75" customHeight="1">
      <c r="F116" s="85">
        <v>53</v>
      </c>
      <c r="K116" s="74">
        <f t="shared" si="12"/>
        <v>704.4812606207596</v>
      </c>
    </row>
    <row r="117" spans="6:11" ht="15.75" customHeight="1">
      <c r="F117" s="85">
        <v>54</v>
      </c>
      <c r="K117" s="74">
        <f t="shared" si="12"/>
        <v>754.74014192846357</v>
      </c>
    </row>
    <row r="118" spans="6:11" ht="15.75" customHeight="1">
      <c r="F118" s="85">
        <v>55</v>
      </c>
      <c r="K118" s="74">
        <f t="shared" si="12"/>
        <v>753.2499654435494</v>
      </c>
    </row>
    <row r="119" spans="6:11" ht="15.75" customHeight="1">
      <c r="F119" s="85">
        <v>56</v>
      </c>
      <c r="K119" s="74">
        <f t="shared" si="12"/>
        <v>751.75525633849361</v>
      </c>
    </row>
    <row r="120" spans="6:11" ht="15.75" customHeight="1">
      <c r="F120" s="85">
        <v>57</v>
      </c>
      <c r="K120" s="74">
        <f t="shared" si="12"/>
        <v>750.25600082657661</v>
      </c>
    </row>
    <row r="121" spans="6:11" ht="15.75" customHeight="1">
      <c r="F121" s="85">
        <v>58</v>
      </c>
      <c r="K121" s="74">
        <f t="shared" si="12"/>
        <v>748.75218507914428</v>
      </c>
    </row>
    <row r="122" spans="6:11" ht="15.75" customHeight="1">
      <c r="F122" s="85">
        <v>59</v>
      </c>
      <c r="K122" s="74">
        <f t="shared" si="12"/>
        <v>747.24379522548008</v>
      </c>
    </row>
    <row r="123" spans="6:11" ht="15.75" customHeight="1">
      <c r="F123" s="85">
        <v>60</v>
      </c>
      <c r="K123" s="74">
        <f t="shared" si="12"/>
        <v>796.80827059602075</v>
      </c>
    </row>
    <row r="124" spans="6:11" ht="15.75" customHeight="1">
      <c r="G124" s="86">
        <f t="shared" ref="G124:K124" si="13">SUM(G64:G123)</f>
        <v>7666.3131334645504</v>
      </c>
      <c r="H124" s="86">
        <f t="shared" si="13"/>
        <v>15616.722312182603</v>
      </c>
      <c r="I124" s="86">
        <f t="shared" si="13"/>
        <v>22891.080874662017</v>
      </c>
      <c r="J124" s="86">
        <f t="shared" si="13"/>
        <v>30677.808282147711</v>
      </c>
      <c r="K124" s="86">
        <f t="shared" si="13"/>
        <v>39517.295738418448</v>
      </c>
    </row>
    <row r="125" spans="6:11" ht="15.75" customHeight="1"/>
    <row r="126" spans="6:11" ht="15.75" customHeight="1"/>
    <row r="127" spans="6:11" ht="15.75" customHeight="1"/>
    <row r="128" spans="6:11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/>
  <cols>
    <col min="1" max="1" width="15.42578125" customWidth="1"/>
    <col min="2" max="2" width="12.28515625" customWidth="1"/>
    <col min="3" max="3" width="15.42578125" customWidth="1"/>
    <col min="4" max="4" width="17.28515625" customWidth="1"/>
    <col min="5" max="5" width="15.42578125" customWidth="1"/>
    <col min="6" max="6" width="11.42578125" customWidth="1"/>
    <col min="7" max="9" width="17.85546875" customWidth="1"/>
    <col min="10" max="10" width="9.140625" customWidth="1"/>
    <col min="11" max="11" width="18.85546875" customWidth="1"/>
    <col min="12" max="12" width="12.42578125" customWidth="1"/>
    <col min="13" max="26" width="9.140625" customWidth="1"/>
  </cols>
  <sheetData>
    <row r="1" spans="1:26">
      <c r="A1" s="75" t="s">
        <v>41</v>
      </c>
      <c r="B1" s="75" t="s">
        <v>50</v>
      </c>
      <c r="C1" s="75" t="s">
        <v>43</v>
      </c>
      <c r="D1" s="75" t="s">
        <v>44</v>
      </c>
      <c r="E1" s="75" t="s">
        <v>41</v>
      </c>
      <c r="F1" s="75" t="s">
        <v>23</v>
      </c>
      <c r="G1" s="75" t="s">
        <v>51</v>
      </c>
      <c r="H1" s="75" t="s">
        <v>52</v>
      </c>
      <c r="I1" s="75" t="s">
        <v>53</v>
      </c>
      <c r="J1" s="76"/>
      <c r="K1" s="76"/>
      <c r="O1" s="85" t="s">
        <v>64</v>
      </c>
      <c r="P1" s="85" t="s">
        <v>65</v>
      </c>
      <c r="Q1" s="85" t="s">
        <v>66</v>
      </c>
      <c r="R1" s="85" t="s">
        <v>67</v>
      </c>
      <c r="S1" s="85" t="s">
        <v>68</v>
      </c>
      <c r="T1" s="85" t="s">
        <v>69</v>
      </c>
      <c r="U1" s="85" t="s">
        <v>70</v>
      </c>
      <c r="V1" s="85" t="s">
        <v>71</v>
      </c>
      <c r="W1" s="85" t="s">
        <v>72</v>
      </c>
      <c r="X1" s="85" t="s">
        <v>73</v>
      </c>
      <c r="Y1" s="85" t="s">
        <v>74</v>
      </c>
      <c r="Z1" s="85" t="s">
        <v>75</v>
      </c>
    </row>
    <row r="2" spans="1:26">
      <c r="A2" s="77">
        <f>L2</f>
        <v>275000</v>
      </c>
      <c r="B2" s="77">
        <f t="shared" ref="B2:B61" si="0">PMT((POWER(F2/100/2+1, 1/6)-1),G2,A2)*-1</f>
        <v>1106.0531036126788</v>
      </c>
      <c r="C2" s="77">
        <f t="shared" ref="C2:C61" si="1">A2*(POWER(F2/100/2+1, 1/6)-1)</f>
        <v>603.96580636684075</v>
      </c>
      <c r="D2" s="77">
        <f t="shared" ref="D2:D61" si="2">B2-C2</f>
        <v>502.08729724583804</v>
      </c>
      <c r="E2" s="77">
        <f t="shared" ref="E2:E61" si="3">A2-D2</f>
        <v>274497.91270275414</v>
      </c>
      <c r="F2" s="78">
        <f>L8+I2</f>
        <v>2.65</v>
      </c>
      <c r="G2" s="75">
        <f>L11*12</f>
        <v>360</v>
      </c>
      <c r="H2" s="75">
        <v>1</v>
      </c>
      <c r="I2" s="79">
        <f>'DATA INPUT'!B11</f>
        <v>0</v>
      </c>
      <c r="J2" s="76"/>
      <c r="K2" s="76" t="s">
        <v>54</v>
      </c>
      <c r="L2" s="80">
        <f>'DATA INPUT'!B1</f>
        <v>275000</v>
      </c>
      <c r="N2" s="85">
        <v>1</v>
      </c>
      <c r="O2" s="85">
        <f t="shared" ref="O2:O61" si="4">IF($L$10=1, $L$9,0)</f>
        <v>0</v>
      </c>
    </row>
    <row r="3" spans="1:26">
      <c r="A3" s="77">
        <f t="shared" ref="A3:A61" si="5">E2</f>
        <v>274497.91270275414</v>
      </c>
      <c r="B3" s="77">
        <f t="shared" si="0"/>
        <v>1106.0531036126786</v>
      </c>
      <c r="C3" s="77">
        <f t="shared" si="1"/>
        <v>602.8631025146675</v>
      </c>
      <c r="D3" s="77">
        <f t="shared" si="2"/>
        <v>503.19000109801107</v>
      </c>
      <c r="E3" s="77">
        <f t="shared" si="3"/>
        <v>273994.72270165611</v>
      </c>
      <c r="F3" s="78">
        <f t="shared" ref="F3:F61" si="6">F2+I3</f>
        <v>2.65</v>
      </c>
      <c r="G3" s="75">
        <f t="shared" ref="G3:G61" si="7">$G$2-H2</f>
        <v>359</v>
      </c>
      <c r="H3" s="75">
        <v>2</v>
      </c>
      <c r="I3" s="79">
        <f>'DATA INPUT'!B12</f>
        <v>0</v>
      </c>
      <c r="J3" s="76"/>
      <c r="K3" s="76" t="s">
        <v>55</v>
      </c>
      <c r="L3" s="80" t="e">
        <f>#REF!</f>
        <v>#REF!</v>
      </c>
      <c r="N3" s="85">
        <v>2</v>
      </c>
      <c r="O3" s="85">
        <f t="shared" si="4"/>
        <v>0</v>
      </c>
      <c r="P3" s="85">
        <f>IF($L$10=2, $L$9,0)</f>
        <v>0</v>
      </c>
    </row>
    <row r="4" spans="1:26">
      <c r="A4" s="77">
        <f t="shared" si="5"/>
        <v>273994.72270165611</v>
      </c>
      <c r="B4" s="77">
        <f t="shared" si="0"/>
        <v>1106.0531036126786</v>
      </c>
      <c r="C4" s="77">
        <f t="shared" si="1"/>
        <v>601.75797686096234</v>
      </c>
      <c r="D4" s="77">
        <f t="shared" si="2"/>
        <v>504.29512675171623</v>
      </c>
      <c r="E4" s="77">
        <f t="shared" si="3"/>
        <v>273490.4275749044</v>
      </c>
      <c r="F4" s="78">
        <f t="shared" si="6"/>
        <v>2.65</v>
      </c>
      <c r="G4" s="75">
        <f t="shared" si="7"/>
        <v>358</v>
      </c>
      <c r="H4" s="75">
        <v>3</v>
      </c>
      <c r="I4" s="79">
        <f>'DATA INPUT'!B13</f>
        <v>0</v>
      </c>
      <c r="J4" s="76"/>
      <c r="K4" s="76"/>
      <c r="N4" s="85">
        <v>3</v>
      </c>
      <c r="O4" s="85">
        <f t="shared" si="4"/>
        <v>0</v>
      </c>
      <c r="Q4" s="85">
        <f>IF($L$10=3, $L$9,0)</f>
        <v>0</v>
      </c>
    </row>
    <row r="5" spans="1:26">
      <c r="A5" s="77">
        <f t="shared" si="5"/>
        <v>273490.4275749044</v>
      </c>
      <c r="B5" s="77">
        <f t="shared" si="0"/>
        <v>1106.0531036126786</v>
      </c>
      <c r="C5" s="77">
        <f t="shared" si="1"/>
        <v>600.65042408686975</v>
      </c>
      <c r="D5" s="77">
        <f t="shared" si="2"/>
        <v>505.40267952580882</v>
      </c>
      <c r="E5" s="77">
        <f t="shared" si="3"/>
        <v>272985.02489537862</v>
      </c>
      <c r="F5" s="78">
        <f t="shared" si="6"/>
        <v>2.65</v>
      </c>
      <c r="G5" s="75">
        <f t="shared" si="7"/>
        <v>357</v>
      </c>
      <c r="H5" s="75">
        <v>4</v>
      </c>
      <c r="I5" s="79">
        <f>'DATA INPUT'!B14</f>
        <v>0</v>
      </c>
      <c r="J5" s="76"/>
      <c r="K5" s="76"/>
      <c r="N5" s="85">
        <v>4</v>
      </c>
      <c r="O5" s="85">
        <f t="shared" si="4"/>
        <v>0</v>
      </c>
      <c r="P5" s="85">
        <f>IF($L$10=2, $L$9,0)</f>
        <v>0</v>
      </c>
      <c r="R5" s="85">
        <f>IF($L$10=4, $L$9,0)</f>
        <v>0</v>
      </c>
    </row>
    <row r="6" spans="1:26">
      <c r="A6" s="77">
        <f t="shared" si="5"/>
        <v>272985.02489537862</v>
      </c>
      <c r="B6" s="77">
        <f t="shared" si="0"/>
        <v>1106.0531036126786</v>
      </c>
      <c r="C6" s="77">
        <f t="shared" si="1"/>
        <v>599.54043886185252</v>
      </c>
      <c r="D6" s="77">
        <f t="shared" si="2"/>
        <v>506.51266475082605</v>
      </c>
      <c r="E6" s="77">
        <f t="shared" si="3"/>
        <v>272478.51223062782</v>
      </c>
      <c r="F6" s="78">
        <f t="shared" si="6"/>
        <v>2.65</v>
      </c>
      <c r="G6" s="75">
        <f t="shared" si="7"/>
        <v>356</v>
      </c>
      <c r="H6" s="75">
        <v>5</v>
      </c>
      <c r="I6" s="79">
        <f>'DATA INPUT'!B15</f>
        <v>0</v>
      </c>
      <c r="J6" s="76"/>
      <c r="K6" s="76" t="s">
        <v>3</v>
      </c>
      <c r="L6" s="81">
        <f>'DATA INPUT'!B6</f>
        <v>3</v>
      </c>
      <c r="N6" s="85">
        <v>5</v>
      </c>
      <c r="O6" s="85">
        <f t="shared" si="4"/>
        <v>0</v>
      </c>
      <c r="S6" s="85">
        <f>IF($L$10=5, $L$9,0)</f>
        <v>0</v>
      </c>
    </row>
    <row r="7" spans="1:26">
      <c r="A7" s="77">
        <f t="shared" si="5"/>
        <v>272478.51223062782</v>
      </c>
      <c r="B7" s="77">
        <f t="shared" si="0"/>
        <v>1141.6470166218717</v>
      </c>
      <c r="C7" s="77">
        <f t="shared" si="1"/>
        <v>654.54625712098391</v>
      </c>
      <c r="D7" s="77">
        <f t="shared" si="2"/>
        <v>487.10075950088776</v>
      </c>
      <c r="E7" s="77">
        <f t="shared" si="3"/>
        <v>271991.41147112695</v>
      </c>
      <c r="F7" s="78">
        <f t="shared" si="6"/>
        <v>2.9</v>
      </c>
      <c r="G7" s="75">
        <f t="shared" si="7"/>
        <v>355</v>
      </c>
      <c r="H7" s="75">
        <v>6</v>
      </c>
      <c r="I7" s="79">
        <f>'DATA INPUT'!B16</f>
        <v>0.25</v>
      </c>
      <c r="J7" s="76"/>
      <c r="K7" s="76" t="s">
        <v>56</v>
      </c>
      <c r="L7" s="81">
        <f>'DATA INPUT'!B7</f>
        <v>0.35</v>
      </c>
      <c r="N7" s="85">
        <v>6</v>
      </c>
      <c r="O7" s="85">
        <f t="shared" si="4"/>
        <v>0</v>
      </c>
      <c r="P7" s="85">
        <f>IF($L$10=2, $L$9,0)</f>
        <v>0</v>
      </c>
      <c r="Q7" s="85">
        <f>IF($L$10=3, $L$9,0)</f>
        <v>0</v>
      </c>
      <c r="T7" s="85">
        <f>IF($L$10=6, $L$9,0)</f>
        <v>0</v>
      </c>
    </row>
    <row r="8" spans="1:26">
      <c r="A8" s="77">
        <f t="shared" si="5"/>
        <v>271991.41147112695</v>
      </c>
      <c r="B8" s="77">
        <f t="shared" si="0"/>
        <v>1141.6470166218721</v>
      </c>
      <c r="C8" s="77">
        <f t="shared" si="1"/>
        <v>653.37614658139682</v>
      </c>
      <c r="D8" s="77">
        <f t="shared" si="2"/>
        <v>488.2708700404753</v>
      </c>
      <c r="E8" s="77">
        <f t="shared" si="3"/>
        <v>271503.14060108649</v>
      </c>
      <c r="F8" s="78">
        <f t="shared" si="6"/>
        <v>2.9</v>
      </c>
      <c r="G8" s="75">
        <f t="shared" si="7"/>
        <v>354</v>
      </c>
      <c r="H8" s="75">
        <v>7</v>
      </c>
      <c r="I8" s="79">
        <f>'DATA INPUT'!B17</f>
        <v>0</v>
      </c>
      <c r="J8" s="76"/>
      <c r="K8" s="76" t="s">
        <v>24</v>
      </c>
      <c r="L8" s="81">
        <f>L6-L7</f>
        <v>2.65</v>
      </c>
      <c r="N8" s="85">
        <v>7</v>
      </c>
      <c r="O8" s="85">
        <f t="shared" si="4"/>
        <v>0</v>
      </c>
      <c r="U8" s="85">
        <f>IF($L$10=7, $L$9,0)</f>
        <v>0</v>
      </c>
    </row>
    <row r="9" spans="1:26">
      <c r="A9" s="77">
        <f t="shared" si="5"/>
        <v>271503.14060108649</v>
      </c>
      <c r="B9" s="77">
        <f t="shared" si="0"/>
        <v>1141.6470166218721</v>
      </c>
      <c r="C9" s="77">
        <f t="shared" si="1"/>
        <v>652.20322520924958</v>
      </c>
      <c r="D9" s="77">
        <f t="shared" si="2"/>
        <v>489.44379141262255</v>
      </c>
      <c r="E9" s="77">
        <f t="shared" si="3"/>
        <v>271013.69680967386</v>
      </c>
      <c r="F9" s="78">
        <f t="shared" si="6"/>
        <v>2.9</v>
      </c>
      <c r="G9" s="75">
        <f t="shared" si="7"/>
        <v>353</v>
      </c>
      <c r="H9" s="75">
        <v>8</v>
      </c>
      <c r="I9" s="79">
        <f>'DATA INPUT'!B18</f>
        <v>0</v>
      </c>
      <c r="J9" s="76"/>
      <c r="K9" s="76"/>
      <c r="L9" s="81"/>
      <c r="N9" s="85">
        <v>8</v>
      </c>
      <c r="O9" s="85">
        <f t="shared" si="4"/>
        <v>0</v>
      </c>
      <c r="P9" s="85">
        <f>IF($L$10=2, $L$9,0)</f>
        <v>0</v>
      </c>
      <c r="R9" s="85">
        <f>IF($L$10=4, $L$9,0)</f>
        <v>0</v>
      </c>
      <c r="V9" s="82">
        <f>IF($L$10=8, $L$9,0)</f>
        <v>0</v>
      </c>
    </row>
    <row r="10" spans="1:26">
      <c r="A10" s="77">
        <f t="shared" si="5"/>
        <v>271013.69680967386</v>
      </c>
      <c r="B10" s="77">
        <f t="shared" si="0"/>
        <v>1141.6470166218721</v>
      </c>
      <c r="C10" s="77">
        <f t="shared" si="1"/>
        <v>651.02748625237689</v>
      </c>
      <c r="D10" s="77">
        <f t="shared" si="2"/>
        <v>490.61953036949524</v>
      </c>
      <c r="E10" s="77">
        <f t="shared" si="3"/>
        <v>270523.07727930439</v>
      </c>
      <c r="F10" s="78">
        <f t="shared" si="6"/>
        <v>2.9</v>
      </c>
      <c r="G10" s="75">
        <f t="shared" si="7"/>
        <v>352</v>
      </c>
      <c r="H10" s="75">
        <v>9</v>
      </c>
      <c r="I10" s="79">
        <f>'DATA INPUT'!B19</f>
        <v>0</v>
      </c>
      <c r="J10" s="76"/>
      <c r="K10" s="76"/>
      <c r="N10" s="85">
        <v>9</v>
      </c>
      <c r="O10" s="85">
        <f t="shared" si="4"/>
        <v>0</v>
      </c>
      <c r="Q10" s="85">
        <f>IF($L$10=3, $L$9,0)</f>
        <v>0</v>
      </c>
      <c r="W10" s="85">
        <f>IF($L$10=9, $L$9,0)</f>
        <v>0</v>
      </c>
    </row>
    <row r="11" spans="1:26">
      <c r="A11" s="77">
        <f t="shared" si="5"/>
        <v>270523.07727930439</v>
      </c>
      <c r="B11" s="77">
        <f t="shared" si="0"/>
        <v>1141.6470166218721</v>
      </c>
      <c r="C11" s="77">
        <f t="shared" si="1"/>
        <v>649.84892294239387</v>
      </c>
      <c r="D11" s="77">
        <f t="shared" si="2"/>
        <v>491.79809367947826</v>
      </c>
      <c r="E11" s="77">
        <f t="shared" si="3"/>
        <v>270031.27918562491</v>
      </c>
      <c r="F11" s="78">
        <f t="shared" si="6"/>
        <v>2.9</v>
      </c>
      <c r="G11" s="75">
        <f t="shared" si="7"/>
        <v>351</v>
      </c>
      <c r="H11" s="75">
        <v>10</v>
      </c>
      <c r="I11" s="79">
        <f>'DATA INPUT'!B20</f>
        <v>0</v>
      </c>
      <c r="J11" s="76"/>
      <c r="K11" s="76" t="s">
        <v>1</v>
      </c>
      <c r="L11" s="83">
        <f>'DATA INPUT'!B2</f>
        <v>30</v>
      </c>
      <c r="N11" s="85">
        <v>10</v>
      </c>
      <c r="O11" s="85">
        <f t="shared" si="4"/>
        <v>0</v>
      </c>
      <c r="P11" s="85">
        <f>IF($L$10=2, $L$9,0)</f>
        <v>0</v>
      </c>
      <c r="S11" s="85">
        <f>IF($L$10=5, $L$9,0)</f>
        <v>0</v>
      </c>
      <c r="X11" s="85">
        <f>IF($L$10=10, $L$9,0)</f>
        <v>0</v>
      </c>
    </row>
    <row r="12" spans="1:26">
      <c r="A12" s="77">
        <f t="shared" si="5"/>
        <v>270031.27918562491</v>
      </c>
      <c r="B12" s="77">
        <f t="shared" si="0"/>
        <v>1141.6470166218721</v>
      </c>
      <c r="C12" s="77">
        <f t="shared" si="1"/>
        <v>648.66752849465604</v>
      </c>
      <c r="D12" s="77">
        <f t="shared" si="2"/>
        <v>492.97948812721609</v>
      </c>
      <c r="E12" s="77">
        <f t="shared" si="3"/>
        <v>269538.29969749768</v>
      </c>
      <c r="F12" s="78">
        <f t="shared" si="6"/>
        <v>2.9</v>
      </c>
      <c r="G12" s="75">
        <f t="shared" si="7"/>
        <v>350</v>
      </c>
      <c r="H12" s="75">
        <v>11</v>
      </c>
      <c r="I12" s="79">
        <f>'DATA INPUT'!B21</f>
        <v>0</v>
      </c>
      <c r="J12" s="76"/>
      <c r="K12" s="76"/>
      <c r="N12" s="85">
        <v>11</v>
      </c>
      <c r="O12" s="85">
        <f t="shared" si="4"/>
        <v>0</v>
      </c>
      <c r="Y12" s="85">
        <f>IF($L$10=11, $L$9,0)</f>
        <v>0</v>
      </c>
    </row>
    <row r="13" spans="1:26">
      <c r="A13" s="77">
        <f t="shared" si="5"/>
        <v>269538.29969749768</v>
      </c>
      <c r="B13" s="77">
        <f t="shared" si="0"/>
        <v>1177.3198433300922</v>
      </c>
      <c r="C13" s="77">
        <f t="shared" si="1"/>
        <v>702.93901667810735</v>
      </c>
      <c r="D13" s="77">
        <f t="shared" si="2"/>
        <v>474.38082665198488</v>
      </c>
      <c r="E13" s="77">
        <f t="shared" si="3"/>
        <v>269063.91887084569</v>
      </c>
      <c r="F13" s="78">
        <f t="shared" si="6"/>
        <v>3.15</v>
      </c>
      <c r="G13" s="75">
        <f t="shared" si="7"/>
        <v>349</v>
      </c>
      <c r="H13" s="75">
        <v>12</v>
      </c>
      <c r="I13" s="79">
        <f>'DATA INPUT'!B22</f>
        <v>0.25</v>
      </c>
      <c r="J13" s="76"/>
      <c r="K13" s="76"/>
      <c r="N13" s="85">
        <v>12</v>
      </c>
      <c r="O13" s="85">
        <f t="shared" si="4"/>
        <v>0</v>
      </c>
      <c r="P13" s="85">
        <f>IF($L$10=2, $L$9,0)</f>
        <v>0</v>
      </c>
      <c r="Q13" s="85">
        <f>IF($L$10=3, $L$9,0)</f>
        <v>0</v>
      </c>
      <c r="R13" s="85">
        <f>IF($L$10=4, $L$9,0)</f>
        <v>0</v>
      </c>
      <c r="T13" s="85">
        <f>IF($L$10=6, $L$9,0)</f>
        <v>0</v>
      </c>
      <c r="Z13" s="85">
        <f>IF($L$10=12, $L$9,0)</f>
        <v>0</v>
      </c>
    </row>
    <row r="14" spans="1:26">
      <c r="A14" s="77">
        <f t="shared" si="5"/>
        <v>269063.91887084569</v>
      </c>
      <c r="B14" s="77">
        <f t="shared" si="0"/>
        <v>1177.319843330092</v>
      </c>
      <c r="C14" s="77">
        <f t="shared" si="1"/>
        <v>701.70186117110916</v>
      </c>
      <c r="D14" s="77">
        <f t="shared" si="2"/>
        <v>475.61798215898284</v>
      </c>
      <c r="E14" s="77">
        <f t="shared" si="3"/>
        <v>268588.30088868673</v>
      </c>
      <c r="F14" s="78">
        <f t="shared" si="6"/>
        <v>3.15</v>
      </c>
      <c r="G14" s="75">
        <f t="shared" si="7"/>
        <v>348</v>
      </c>
      <c r="H14" s="75">
        <v>13</v>
      </c>
      <c r="I14" s="79">
        <f>'DATA INPUT'!C11</f>
        <v>0</v>
      </c>
      <c r="J14" s="76"/>
      <c r="K14" s="76"/>
      <c r="N14" s="85">
        <v>13</v>
      </c>
      <c r="O14" s="85">
        <f t="shared" si="4"/>
        <v>0</v>
      </c>
    </row>
    <row r="15" spans="1:26">
      <c r="A15" s="77">
        <f t="shared" si="5"/>
        <v>268588.30088868673</v>
      </c>
      <c r="B15" s="77">
        <f t="shared" si="0"/>
        <v>1177.319843330092</v>
      </c>
      <c r="C15" s="77">
        <f t="shared" si="1"/>
        <v>700.46147923997557</v>
      </c>
      <c r="D15" s="77">
        <f t="shared" si="2"/>
        <v>476.85836409011642</v>
      </c>
      <c r="E15" s="77">
        <f t="shared" si="3"/>
        <v>268111.44252459664</v>
      </c>
      <c r="F15" s="78">
        <f t="shared" si="6"/>
        <v>3.15</v>
      </c>
      <c r="G15" s="75">
        <f t="shared" si="7"/>
        <v>347</v>
      </c>
      <c r="H15" s="75">
        <v>14</v>
      </c>
      <c r="I15" s="79">
        <f>'DATA INPUT'!C12</f>
        <v>0</v>
      </c>
      <c r="J15" s="76"/>
      <c r="K15" s="76"/>
      <c r="N15" s="85">
        <v>14</v>
      </c>
      <c r="O15" s="85">
        <f t="shared" si="4"/>
        <v>0</v>
      </c>
      <c r="P15" s="85">
        <f>IF($L$10=2, $L$9,0)</f>
        <v>0</v>
      </c>
      <c r="U15" s="85">
        <f>IF($L$10=7, $L$9,0)</f>
        <v>0</v>
      </c>
    </row>
    <row r="16" spans="1:26">
      <c r="A16" s="77">
        <f t="shared" si="5"/>
        <v>268111.44252459664</v>
      </c>
      <c r="B16" s="77">
        <f t="shared" si="0"/>
        <v>1177.3198433300925</v>
      </c>
      <c r="C16" s="77">
        <f t="shared" si="1"/>
        <v>699.21786247039438</v>
      </c>
      <c r="D16" s="77">
        <f t="shared" si="2"/>
        <v>478.10198085969807</v>
      </c>
      <c r="E16" s="77">
        <f t="shared" si="3"/>
        <v>267633.34054373694</v>
      </c>
      <c r="F16" s="78">
        <f t="shared" si="6"/>
        <v>3.15</v>
      </c>
      <c r="G16" s="75">
        <f t="shared" si="7"/>
        <v>346</v>
      </c>
      <c r="H16" s="75">
        <v>15</v>
      </c>
      <c r="I16" s="79">
        <f>'DATA INPUT'!C13</f>
        <v>0</v>
      </c>
      <c r="J16" s="76"/>
      <c r="K16" s="76"/>
      <c r="N16" s="85">
        <v>15</v>
      </c>
      <c r="O16" s="85">
        <f t="shared" si="4"/>
        <v>0</v>
      </c>
      <c r="Q16" s="85">
        <f>IF($L$10=3, $L$9,0)</f>
        <v>0</v>
      </c>
      <c r="S16" s="85">
        <f>IF($L$10=5, $L$9,0)</f>
        <v>0</v>
      </c>
    </row>
    <row r="17" spans="1:26">
      <c r="A17" s="77">
        <f t="shared" si="5"/>
        <v>267633.34054373694</v>
      </c>
      <c r="B17" s="77">
        <f t="shared" si="0"/>
        <v>1177.3198433300925</v>
      </c>
      <c r="C17" s="77">
        <f t="shared" si="1"/>
        <v>697.97100242610918</v>
      </c>
      <c r="D17" s="77">
        <f t="shared" si="2"/>
        <v>479.34884090398327</v>
      </c>
      <c r="E17" s="77">
        <f t="shared" si="3"/>
        <v>267153.99170283298</v>
      </c>
      <c r="F17" s="78">
        <f t="shared" si="6"/>
        <v>3.15</v>
      </c>
      <c r="G17" s="75">
        <f t="shared" si="7"/>
        <v>345</v>
      </c>
      <c r="H17" s="75">
        <v>16</v>
      </c>
      <c r="I17" s="79">
        <f>'DATA INPUT'!C14</f>
        <v>0</v>
      </c>
      <c r="J17" s="76"/>
      <c r="K17" s="76"/>
      <c r="N17" s="85">
        <v>16</v>
      </c>
      <c r="O17" s="85">
        <f t="shared" si="4"/>
        <v>0</v>
      </c>
      <c r="P17" s="85">
        <f>IF($L$10=2, $L$9,0)</f>
        <v>0</v>
      </c>
      <c r="R17" s="85">
        <f>IF($L$10=4, $L$9,0)</f>
        <v>0</v>
      </c>
      <c r="V17" s="82">
        <f>IF($L$10=8, $L$9,0)</f>
        <v>0</v>
      </c>
    </row>
    <row r="18" spans="1:26">
      <c r="A18" s="77">
        <f t="shared" si="5"/>
        <v>267153.99170283298</v>
      </c>
      <c r="B18" s="77">
        <f t="shared" si="0"/>
        <v>1177.3198433300925</v>
      </c>
      <c r="C18" s="77">
        <f t="shared" si="1"/>
        <v>696.72089064886268</v>
      </c>
      <c r="D18" s="77">
        <f t="shared" si="2"/>
        <v>480.59895268122978</v>
      </c>
      <c r="E18" s="77">
        <f t="shared" si="3"/>
        <v>266673.39275015175</v>
      </c>
      <c r="F18" s="78">
        <f t="shared" si="6"/>
        <v>3.15</v>
      </c>
      <c r="G18" s="75">
        <f t="shared" si="7"/>
        <v>344</v>
      </c>
      <c r="H18" s="75">
        <v>17</v>
      </c>
      <c r="I18" s="79">
        <f>'DATA INPUT'!C15</f>
        <v>0</v>
      </c>
      <c r="J18" s="76"/>
      <c r="K18" s="76"/>
      <c r="N18" s="85">
        <v>17</v>
      </c>
      <c r="O18" s="85">
        <f t="shared" si="4"/>
        <v>0</v>
      </c>
    </row>
    <row r="19" spans="1:26">
      <c r="A19" s="77">
        <f t="shared" si="5"/>
        <v>266673.39275015175</v>
      </c>
      <c r="B19" s="77">
        <f t="shared" si="0"/>
        <v>1142.1521435132943</v>
      </c>
      <c r="C19" s="77">
        <f t="shared" si="1"/>
        <v>640.60123372453495</v>
      </c>
      <c r="D19" s="77">
        <f t="shared" si="2"/>
        <v>501.55090978875933</v>
      </c>
      <c r="E19" s="77">
        <f t="shared" si="3"/>
        <v>266171.84184036299</v>
      </c>
      <c r="F19" s="78">
        <f t="shared" si="6"/>
        <v>2.9</v>
      </c>
      <c r="G19" s="75">
        <f t="shared" si="7"/>
        <v>343</v>
      </c>
      <c r="H19" s="75">
        <v>18</v>
      </c>
      <c r="I19" s="79">
        <f>'DATA INPUT'!C16</f>
        <v>-0.25</v>
      </c>
      <c r="J19" s="76"/>
      <c r="K19" s="76"/>
      <c r="N19" s="85">
        <v>18</v>
      </c>
      <c r="O19" s="85">
        <f t="shared" si="4"/>
        <v>0</v>
      </c>
      <c r="P19" s="85">
        <f>IF($L$10=2, $L$9,0)</f>
        <v>0</v>
      </c>
      <c r="Q19" s="85">
        <f>IF($L$10=3, $L$9,0)</f>
        <v>0</v>
      </c>
      <c r="T19" s="85">
        <f>IF($L$10=6, $L$9,0)</f>
        <v>0</v>
      </c>
      <c r="W19" s="85">
        <f>IF($L$10=9, $L$9,0)</f>
        <v>0</v>
      </c>
    </row>
    <row r="20" spans="1:26">
      <c r="A20" s="77">
        <f t="shared" si="5"/>
        <v>266171.84184036299</v>
      </c>
      <c r="B20" s="77">
        <f t="shared" si="0"/>
        <v>1142.1521435132945</v>
      </c>
      <c r="C20" s="77">
        <f t="shared" si="1"/>
        <v>639.39641112010145</v>
      </c>
      <c r="D20" s="77">
        <f t="shared" si="2"/>
        <v>502.75573239319306</v>
      </c>
      <c r="E20" s="77">
        <f t="shared" si="3"/>
        <v>265669.08610796981</v>
      </c>
      <c r="F20" s="78">
        <f t="shared" si="6"/>
        <v>2.9</v>
      </c>
      <c r="G20" s="75">
        <f t="shared" si="7"/>
        <v>342</v>
      </c>
      <c r="H20" s="75">
        <v>19</v>
      </c>
      <c r="I20" s="79">
        <f>'DATA INPUT'!C17</f>
        <v>0</v>
      </c>
      <c r="J20" s="76"/>
      <c r="K20" s="76"/>
      <c r="N20" s="85">
        <v>19</v>
      </c>
      <c r="O20" s="85">
        <f t="shared" si="4"/>
        <v>0</v>
      </c>
    </row>
    <row r="21" spans="1:26" ht="15.75" customHeight="1">
      <c r="A21" s="77">
        <f t="shared" si="5"/>
        <v>265669.08610796981</v>
      </c>
      <c r="B21" s="77">
        <f t="shared" si="0"/>
        <v>1142.1521435132945</v>
      </c>
      <c r="C21" s="77">
        <f t="shared" si="1"/>
        <v>638.18869429799281</v>
      </c>
      <c r="D21" s="77">
        <f t="shared" si="2"/>
        <v>503.96344921530169</v>
      </c>
      <c r="E21" s="77">
        <f t="shared" si="3"/>
        <v>265165.12265875452</v>
      </c>
      <c r="F21" s="78">
        <f t="shared" si="6"/>
        <v>2.9</v>
      </c>
      <c r="G21" s="75">
        <f t="shared" si="7"/>
        <v>341</v>
      </c>
      <c r="H21" s="75">
        <v>20</v>
      </c>
      <c r="I21" s="79">
        <f>'DATA INPUT'!C18</f>
        <v>0</v>
      </c>
      <c r="J21" s="76"/>
      <c r="K21" s="76"/>
      <c r="N21" s="85">
        <v>20</v>
      </c>
      <c r="O21" s="85">
        <f t="shared" si="4"/>
        <v>0</v>
      </c>
      <c r="P21" s="85">
        <f>IF($L$10=2, $L$9,0)</f>
        <v>0</v>
      </c>
      <c r="R21" s="85">
        <f>IF($L$10=4, $L$9,0)</f>
        <v>0</v>
      </c>
      <c r="S21" s="85">
        <f>IF($L$10=5, $L$9,0)</f>
        <v>0</v>
      </c>
      <c r="X21" s="85">
        <f>IF($L$10=10, $L$9,0)</f>
        <v>0</v>
      </c>
    </row>
    <row r="22" spans="1:26" ht="15.75" customHeight="1">
      <c r="A22" s="77">
        <f t="shared" si="5"/>
        <v>265165.12265875452</v>
      </c>
      <c r="B22" s="77">
        <f t="shared" si="0"/>
        <v>1142.1521435132945</v>
      </c>
      <c r="C22" s="77">
        <f t="shared" si="1"/>
        <v>636.97807630573641</v>
      </c>
      <c r="D22" s="77">
        <f t="shared" si="2"/>
        <v>505.1740672075581</v>
      </c>
      <c r="E22" s="77">
        <f t="shared" si="3"/>
        <v>264659.94859154697</v>
      </c>
      <c r="F22" s="78">
        <f t="shared" si="6"/>
        <v>2.9</v>
      </c>
      <c r="G22" s="75">
        <f t="shared" si="7"/>
        <v>340</v>
      </c>
      <c r="H22" s="75">
        <v>21</v>
      </c>
      <c r="I22" s="79">
        <f>'DATA INPUT'!C19</f>
        <v>0</v>
      </c>
      <c r="J22" s="76"/>
      <c r="K22" s="76"/>
      <c r="N22" s="85">
        <v>21</v>
      </c>
      <c r="O22" s="85">
        <f t="shared" si="4"/>
        <v>0</v>
      </c>
      <c r="Q22" s="85">
        <f>IF($L$10=3, $L$9,0)</f>
        <v>0</v>
      </c>
      <c r="U22" s="85">
        <f>IF($L$10=7, $L$9,0)</f>
        <v>0</v>
      </c>
    </row>
    <row r="23" spans="1:26" ht="15.75" customHeight="1">
      <c r="A23" s="77">
        <f t="shared" si="5"/>
        <v>264659.94859154697</v>
      </c>
      <c r="B23" s="77">
        <f t="shared" si="0"/>
        <v>1142.1521435132947</v>
      </c>
      <c r="C23" s="77">
        <f t="shared" si="1"/>
        <v>635.76455017415867</v>
      </c>
      <c r="D23" s="77">
        <f t="shared" si="2"/>
        <v>506.38759333913606</v>
      </c>
      <c r="E23" s="77">
        <f t="shared" si="3"/>
        <v>264153.56099820783</v>
      </c>
      <c r="F23" s="78">
        <f t="shared" si="6"/>
        <v>2.9</v>
      </c>
      <c r="G23" s="75">
        <f t="shared" si="7"/>
        <v>339</v>
      </c>
      <c r="H23" s="75">
        <v>22</v>
      </c>
      <c r="I23" s="79">
        <f>'DATA INPUT'!C20</f>
        <v>0</v>
      </c>
      <c r="J23" s="76"/>
      <c r="K23" s="76"/>
      <c r="N23" s="85">
        <v>22</v>
      </c>
      <c r="O23" s="85">
        <f t="shared" si="4"/>
        <v>0</v>
      </c>
      <c r="P23" s="85">
        <f>IF($L$10=2, $L$9,0)</f>
        <v>0</v>
      </c>
      <c r="Y23" s="85">
        <f>IF($L$10=11, $L$9,0)</f>
        <v>0</v>
      </c>
    </row>
    <row r="24" spans="1:26" ht="15.75" customHeight="1">
      <c r="A24" s="77">
        <f t="shared" si="5"/>
        <v>264153.56099820783</v>
      </c>
      <c r="B24" s="77">
        <f t="shared" si="0"/>
        <v>1142.1521435132947</v>
      </c>
      <c r="C24" s="77">
        <f t="shared" si="1"/>
        <v>634.54810891734473</v>
      </c>
      <c r="D24" s="77">
        <f t="shared" si="2"/>
        <v>507.60403459595</v>
      </c>
      <c r="E24" s="77">
        <f t="shared" si="3"/>
        <v>263645.95696361188</v>
      </c>
      <c r="F24" s="78">
        <f t="shared" si="6"/>
        <v>2.9</v>
      </c>
      <c r="G24" s="75">
        <f t="shared" si="7"/>
        <v>338</v>
      </c>
      <c r="H24" s="75">
        <v>23</v>
      </c>
      <c r="I24" s="79">
        <f>'DATA INPUT'!C21</f>
        <v>0</v>
      </c>
      <c r="J24" s="76"/>
      <c r="K24" s="76"/>
      <c r="N24" s="85">
        <v>23</v>
      </c>
      <c r="O24" s="85">
        <f t="shared" si="4"/>
        <v>0</v>
      </c>
    </row>
    <row r="25" spans="1:26" ht="15.75" customHeight="1">
      <c r="A25" s="77">
        <f t="shared" si="5"/>
        <v>263645.95696361188</v>
      </c>
      <c r="B25" s="77">
        <f t="shared" si="0"/>
        <v>1108.0590527712518</v>
      </c>
      <c r="C25" s="77">
        <f t="shared" si="1"/>
        <v>579.02961088321899</v>
      </c>
      <c r="D25" s="77">
        <f t="shared" si="2"/>
        <v>529.02944188803281</v>
      </c>
      <c r="E25" s="77">
        <f t="shared" si="3"/>
        <v>263116.92752172385</v>
      </c>
      <c r="F25" s="78">
        <f t="shared" si="6"/>
        <v>2.65</v>
      </c>
      <c r="G25" s="75">
        <f t="shared" si="7"/>
        <v>337</v>
      </c>
      <c r="H25" s="75">
        <v>24</v>
      </c>
      <c r="I25" s="79">
        <f>'DATA INPUT'!C22</f>
        <v>-0.25</v>
      </c>
      <c r="J25" s="76"/>
      <c r="K25" s="76"/>
      <c r="N25" s="85">
        <v>24</v>
      </c>
      <c r="O25" s="85">
        <f t="shared" si="4"/>
        <v>0</v>
      </c>
      <c r="P25" s="85">
        <f>IF($L$10=2, $L$9,0)</f>
        <v>0</v>
      </c>
      <c r="Q25" s="85">
        <f>IF($L$10=3, $L$9,0)</f>
        <v>0</v>
      </c>
      <c r="R25" s="85">
        <f>IF($L$10=4, $L$9,0)</f>
        <v>0</v>
      </c>
      <c r="T25" s="85">
        <f>IF($L$10=6, $L$9,0)</f>
        <v>0</v>
      </c>
      <c r="V25" s="82">
        <f>IF($L$10=8, $L$9,0)</f>
        <v>0</v>
      </c>
      <c r="Z25" s="85">
        <f>IF($L$10=12, $L$9,0)</f>
        <v>0</v>
      </c>
    </row>
    <row r="26" spans="1:26" ht="15.75" customHeight="1">
      <c r="A26" s="77">
        <f t="shared" si="5"/>
        <v>263116.92752172385</v>
      </c>
      <c r="B26" s="77">
        <f t="shared" si="0"/>
        <v>1108.059052771252</v>
      </c>
      <c r="C26" s="77">
        <f t="shared" si="1"/>
        <v>577.86773563426732</v>
      </c>
      <c r="D26" s="77">
        <f t="shared" si="2"/>
        <v>530.19131713698471</v>
      </c>
      <c r="E26" s="77">
        <f t="shared" si="3"/>
        <v>262586.73620458686</v>
      </c>
      <c r="F26" s="78">
        <f t="shared" si="6"/>
        <v>2.65</v>
      </c>
      <c r="G26" s="75">
        <f t="shared" si="7"/>
        <v>336</v>
      </c>
      <c r="H26" s="75">
        <v>25</v>
      </c>
      <c r="I26" s="79">
        <f>'DATA INPUT'!D11</f>
        <v>0</v>
      </c>
      <c r="J26" s="76"/>
      <c r="K26" s="76"/>
      <c r="N26" s="85">
        <v>25</v>
      </c>
      <c r="O26" s="85">
        <f t="shared" si="4"/>
        <v>0</v>
      </c>
      <c r="S26" s="85">
        <f>IF($L$10=5, $L$9,0)</f>
        <v>0</v>
      </c>
    </row>
    <row r="27" spans="1:26" ht="15.75" customHeight="1">
      <c r="A27" s="77">
        <f t="shared" si="5"/>
        <v>262586.73620458686</v>
      </c>
      <c r="B27" s="77">
        <f t="shared" si="0"/>
        <v>1108.059052771252</v>
      </c>
      <c r="C27" s="77">
        <f t="shared" si="1"/>
        <v>576.70330862923709</v>
      </c>
      <c r="D27" s="77">
        <f t="shared" si="2"/>
        <v>531.35574414201494</v>
      </c>
      <c r="E27" s="77">
        <f t="shared" si="3"/>
        <v>262055.38046044484</v>
      </c>
      <c r="F27" s="78">
        <f t="shared" si="6"/>
        <v>2.65</v>
      </c>
      <c r="G27" s="75">
        <f t="shared" si="7"/>
        <v>335</v>
      </c>
      <c r="H27" s="75">
        <v>26</v>
      </c>
      <c r="I27" s="79">
        <f>'DATA INPUT'!D12</f>
        <v>0</v>
      </c>
      <c r="J27" s="76"/>
      <c r="K27" s="76"/>
      <c r="N27" s="85">
        <v>26</v>
      </c>
      <c r="O27" s="85">
        <f t="shared" si="4"/>
        <v>0</v>
      </c>
      <c r="P27" s="85">
        <f>IF($L$10=2, $L$9,0)</f>
        <v>0</v>
      </c>
    </row>
    <row r="28" spans="1:26" ht="15.75" customHeight="1">
      <c r="A28" s="77">
        <f t="shared" si="5"/>
        <v>262055.38046044484</v>
      </c>
      <c r="B28" s="77">
        <f t="shared" si="0"/>
        <v>1108.0590527712516</v>
      </c>
      <c r="C28" s="77">
        <f t="shared" si="1"/>
        <v>575.53632426386105</v>
      </c>
      <c r="D28" s="77">
        <f t="shared" si="2"/>
        <v>532.52272850739053</v>
      </c>
      <c r="E28" s="77">
        <f t="shared" si="3"/>
        <v>261522.85773193746</v>
      </c>
      <c r="F28" s="78">
        <f t="shared" si="6"/>
        <v>2.65</v>
      </c>
      <c r="G28" s="75">
        <f t="shared" si="7"/>
        <v>334</v>
      </c>
      <c r="H28" s="75">
        <v>27</v>
      </c>
      <c r="I28" s="79">
        <f>'DATA INPUT'!D13</f>
        <v>0</v>
      </c>
      <c r="J28" s="76"/>
      <c r="K28" s="76"/>
      <c r="N28" s="85">
        <v>27</v>
      </c>
      <c r="O28" s="85">
        <f t="shared" si="4"/>
        <v>0</v>
      </c>
      <c r="Q28" s="85">
        <f>IF($L$10=3, $L$9,0)</f>
        <v>0</v>
      </c>
      <c r="W28" s="85">
        <f>IF($L$10=9, $L$9,0)</f>
        <v>0</v>
      </c>
    </row>
    <row r="29" spans="1:26" ht="15.75" customHeight="1">
      <c r="A29" s="77">
        <f t="shared" si="5"/>
        <v>261522.85773193746</v>
      </c>
      <c r="B29" s="77">
        <f t="shared" si="0"/>
        <v>1108.0590527712518</v>
      </c>
      <c r="C29" s="77">
        <f t="shared" si="1"/>
        <v>574.36677692156422</v>
      </c>
      <c r="D29" s="77">
        <f t="shared" si="2"/>
        <v>533.69227584968758</v>
      </c>
      <c r="E29" s="77">
        <f t="shared" si="3"/>
        <v>260989.16545608777</v>
      </c>
      <c r="F29" s="78">
        <f t="shared" si="6"/>
        <v>2.65</v>
      </c>
      <c r="G29" s="75">
        <f t="shared" si="7"/>
        <v>333</v>
      </c>
      <c r="H29" s="75">
        <v>28</v>
      </c>
      <c r="I29" s="79">
        <f>'DATA INPUT'!D14</f>
        <v>0</v>
      </c>
      <c r="J29" s="76"/>
      <c r="K29" s="76"/>
      <c r="N29" s="85">
        <v>28</v>
      </c>
      <c r="O29" s="85">
        <f t="shared" si="4"/>
        <v>0</v>
      </c>
      <c r="P29" s="85">
        <f>IF($L$10=2, $L$9,0)</f>
        <v>0</v>
      </c>
      <c r="R29" s="85">
        <f>IF($L$10=4, $L$9,0)</f>
        <v>0</v>
      </c>
      <c r="U29" s="85">
        <f>IF($L$10=7, $L$9,0)</f>
        <v>0</v>
      </c>
    </row>
    <row r="30" spans="1:26" ht="15.75" customHeight="1">
      <c r="A30" s="77">
        <f t="shared" si="5"/>
        <v>260989.16545608777</v>
      </c>
      <c r="B30" s="77">
        <f t="shared" si="0"/>
        <v>1108.0590527712518</v>
      </c>
      <c r="C30" s="77">
        <f t="shared" si="1"/>
        <v>573.19466097343582</v>
      </c>
      <c r="D30" s="77">
        <f t="shared" si="2"/>
        <v>534.86439179781598</v>
      </c>
      <c r="E30" s="77">
        <f t="shared" si="3"/>
        <v>260454.30106428996</v>
      </c>
      <c r="F30" s="78">
        <f t="shared" si="6"/>
        <v>2.65</v>
      </c>
      <c r="G30" s="75">
        <f t="shared" si="7"/>
        <v>332</v>
      </c>
      <c r="H30" s="75">
        <v>29</v>
      </c>
      <c r="I30" s="79">
        <f>'DATA INPUT'!D15</f>
        <v>0</v>
      </c>
      <c r="J30" s="76"/>
      <c r="K30" s="76"/>
      <c r="N30" s="85">
        <v>29</v>
      </c>
      <c r="O30" s="85">
        <f t="shared" si="4"/>
        <v>0</v>
      </c>
    </row>
    <row r="31" spans="1:26" ht="15.75" customHeight="1">
      <c r="A31" s="77">
        <f t="shared" si="5"/>
        <v>260454.30106428996</v>
      </c>
      <c r="B31" s="77">
        <f t="shared" si="0"/>
        <v>1141.6247461631872</v>
      </c>
      <c r="C31" s="77">
        <f t="shared" si="1"/>
        <v>625.66176876508302</v>
      </c>
      <c r="D31" s="77">
        <f t="shared" si="2"/>
        <v>515.96297739810416</v>
      </c>
      <c r="E31" s="77">
        <f t="shared" si="3"/>
        <v>259938.33808689186</v>
      </c>
      <c r="F31" s="78">
        <f t="shared" si="6"/>
        <v>2.9</v>
      </c>
      <c r="G31" s="75">
        <f t="shared" si="7"/>
        <v>331</v>
      </c>
      <c r="H31" s="75">
        <v>30</v>
      </c>
      <c r="I31" s="79">
        <f>'DATA INPUT'!D16</f>
        <v>0.25</v>
      </c>
      <c r="J31" s="76"/>
      <c r="K31" s="76"/>
      <c r="N31" s="85">
        <v>30</v>
      </c>
      <c r="O31" s="85">
        <f t="shared" si="4"/>
        <v>0</v>
      </c>
      <c r="P31" s="85">
        <f>IF($L$10=2, $L$9,0)</f>
        <v>0</v>
      </c>
      <c r="Q31" s="85">
        <f>IF($L$10=3, $L$9,0)</f>
        <v>0</v>
      </c>
      <c r="S31" s="85">
        <f>IF($L$10=5, $L$9,0)</f>
        <v>0</v>
      </c>
      <c r="T31" s="85">
        <f>IF($L$10=6, $L$9,0)</f>
        <v>0</v>
      </c>
      <c r="X31" s="85">
        <f>IF($L$10=10, $L$9,0)</f>
        <v>0</v>
      </c>
    </row>
    <row r="32" spans="1:26" ht="15.75" customHeight="1">
      <c r="A32" s="77">
        <f t="shared" si="5"/>
        <v>259938.33808689186</v>
      </c>
      <c r="B32" s="77">
        <f t="shared" si="0"/>
        <v>1141.6247461631872</v>
      </c>
      <c r="C32" s="77">
        <f t="shared" si="1"/>
        <v>624.42232557778652</v>
      </c>
      <c r="D32" s="77">
        <f t="shared" si="2"/>
        <v>517.20242058540066</v>
      </c>
      <c r="E32" s="77">
        <f t="shared" si="3"/>
        <v>259421.13566630645</v>
      </c>
      <c r="F32" s="78">
        <f t="shared" si="6"/>
        <v>2.9</v>
      </c>
      <c r="G32" s="75">
        <f t="shared" si="7"/>
        <v>330</v>
      </c>
      <c r="H32" s="75">
        <v>31</v>
      </c>
      <c r="I32" s="79">
        <f>'DATA INPUT'!D17</f>
        <v>0</v>
      </c>
      <c r="J32" s="76"/>
      <c r="K32" s="76"/>
      <c r="N32" s="85">
        <v>31</v>
      </c>
      <c r="O32" s="85">
        <f t="shared" si="4"/>
        <v>0</v>
      </c>
    </row>
    <row r="33" spans="1:26" ht="15.75" customHeight="1">
      <c r="A33" s="77">
        <f t="shared" si="5"/>
        <v>259421.13566630645</v>
      </c>
      <c r="B33" s="77">
        <f t="shared" si="0"/>
        <v>1141.6247461631872</v>
      </c>
      <c r="C33" s="77">
        <f t="shared" si="1"/>
        <v>623.17990500745714</v>
      </c>
      <c r="D33" s="77">
        <f t="shared" si="2"/>
        <v>518.44484115573005</v>
      </c>
      <c r="E33" s="77">
        <f t="shared" si="3"/>
        <v>258902.69082515073</v>
      </c>
      <c r="F33" s="78">
        <f t="shared" si="6"/>
        <v>2.9</v>
      </c>
      <c r="G33" s="75">
        <f t="shared" si="7"/>
        <v>329</v>
      </c>
      <c r="H33" s="75">
        <v>32</v>
      </c>
      <c r="I33" s="79">
        <f>'DATA INPUT'!D18</f>
        <v>0</v>
      </c>
      <c r="J33" s="76"/>
      <c r="K33" s="76"/>
      <c r="N33" s="85">
        <v>32</v>
      </c>
      <c r="O33" s="85">
        <f t="shared" si="4"/>
        <v>0</v>
      </c>
      <c r="P33" s="85">
        <f>IF($L$10=2, $L$9,0)</f>
        <v>0</v>
      </c>
      <c r="R33" s="85">
        <f>IF($L$10=4, $L$9,0)</f>
        <v>0</v>
      </c>
      <c r="V33" s="82">
        <f>IF($L$10=8, $L$9,0)</f>
        <v>0</v>
      </c>
    </row>
    <row r="34" spans="1:26" ht="15.75" customHeight="1">
      <c r="A34" s="77">
        <f t="shared" si="5"/>
        <v>258902.69082515073</v>
      </c>
      <c r="B34" s="77">
        <f t="shared" si="0"/>
        <v>1141.6247461631874</v>
      </c>
      <c r="C34" s="77">
        <f t="shared" si="1"/>
        <v>621.93449990184297</v>
      </c>
      <c r="D34" s="77">
        <f t="shared" si="2"/>
        <v>519.69024626134444</v>
      </c>
      <c r="E34" s="77">
        <f t="shared" si="3"/>
        <v>258383.00057888939</v>
      </c>
      <c r="F34" s="78">
        <f t="shared" si="6"/>
        <v>2.9</v>
      </c>
      <c r="G34" s="75">
        <f t="shared" si="7"/>
        <v>328</v>
      </c>
      <c r="H34" s="75">
        <v>33</v>
      </c>
      <c r="I34" s="79">
        <f>'DATA INPUT'!D19</f>
        <v>0</v>
      </c>
      <c r="J34" s="76"/>
      <c r="K34" s="76"/>
      <c r="N34" s="85">
        <v>33</v>
      </c>
      <c r="O34" s="85">
        <f t="shared" si="4"/>
        <v>0</v>
      </c>
      <c r="Q34" s="85">
        <f>IF($L$10=3, $L$9,0)</f>
        <v>0</v>
      </c>
      <c r="Y34" s="85">
        <f>IF($L$10=11, $L$9,0)</f>
        <v>0</v>
      </c>
    </row>
    <row r="35" spans="1:26" ht="15.75" customHeight="1">
      <c r="A35" s="77">
        <f t="shared" si="5"/>
        <v>258383.00057888939</v>
      </c>
      <c r="B35" s="77">
        <f t="shared" si="0"/>
        <v>1141.6247461631874</v>
      </c>
      <c r="C35" s="77">
        <f t="shared" si="1"/>
        <v>620.68610309151131</v>
      </c>
      <c r="D35" s="77">
        <f t="shared" si="2"/>
        <v>520.9386430716761</v>
      </c>
      <c r="E35" s="77">
        <f t="shared" si="3"/>
        <v>257862.06193581771</v>
      </c>
      <c r="F35" s="78">
        <f t="shared" si="6"/>
        <v>2.9</v>
      </c>
      <c r="G35" s="75">
        <f t="shared" si="7"/>
        <v>327</v>
      </c>
      <c r="H35" s="75">
        <v>34</v>
      </c>
      <c r="I35" s="79">
        <f>'DATA INPUT'!D20</f>
        <v>0</v>
      </c>
      <c r="J35" s="76"/>
      <c r="K35" s="76"/>
      <c r="N35" s="85">
        <v>34</v>
      </c>
      <c r="O35" s="85">
        <f t="shared" si="4"/>
        <v>0</v>
      </c>
      <c r="P35" s="85">
        <f>IF($L$10=2, $L$9,0)</f>
        <v>0</v>
      </c>
    </row>
    <row r="36" spans="1:26" ht="15.75" customHeight="1">
      <c r="A36" s="77">
        <f t="shared" si="5"/>
        <v>257862.06193581771</v>
      </c>
      <c r="B36" s="77">
        <f t="shared" si="0"/>
        <v>1141.6247461631872</v>
      </c>
      <c r="C36" s="77">
        <f t="shared" si="1"/>
        <v>619.4347073898067</v>
      </c>
      <c r="D36" s="77">
        <f t="shared" si="2"/>
        <v>522.19003877338048</v>
      </c>
      <c r="E36" s="77">
        <f t="shared" si="3"/>
        <v>257339.87189704433</v>
      </c>
      <c r="F36" s="78">
        <f t="shared" si="6"/>
        <v>2.9</v>
      </c>
      <c r="G36" s="75">
        <f t="shared" si="7"/>
        <v>326</v>
      </c>
      <c r="H36" s="75">
        <v>35</v>
      </c>
      <c r="I36" s="79">
        <f>'DATA INPUT'!D21</f>
        <v>0</v>
      </c>
      <c r="J36" s="76"/>
      <c r="K36" s="76"/>
      <c r="N36" s="85">
        <v>35</v>
      </c>
      <c r="O36" s="85">
        <f t="shared" si="4"/>
        <v>0</v>
      </c>
      <c r="S36" s="85">
        <f>IF($L$10=5, $L$9,0)</f>
        <v>0</v>
      </c>
      <c r="U36" s="85">
        <f>IF($L$10=7, $L$9,0)</f>
        <v>0</v>
      </c>
    </row>
    <row r="37" spans="1:26" ht="15.75" customHeight="1">
      <c r="A37" s="77">
        <f t="shared" si="5"/>
        <v>257339.87189704433</v>
      </c>
      <c r="B37" s="77">
        <f t="shared" si="0"/>
        <v>1141.6247461631872</v>
      </c>
      <c r="C37" s="77">
        <f t="shared" si="1"/>
        <v>618.18030559281044</v>
      </c>
      <c r="D37" s="77">
        <f t="shared" si="2"/>
        <v>523.44444057037674</v>
      </c>
      <c r="E37" s="77">
        <f t="shared" si="3"/>
        <v>256816.42745647396</v>
      </c>
      <c r="F37" s="78">
        <f t="shared" si="6"/>
        <v>2.9</v>
      </c>
      <c r="G37" s="75">
        <f t="shared" si="7"/>
        <v>325</v>
      </c>
      <c r="H37" s="75">
        <v>36</v>
      </c>
      <c r="I37" s="79">
        <f>'DATA INPUT'!D22</f>
        <v>0</v>
      </c>
      <c r="J37" s="76"/>
      <c r="K37" s="76"/>
      <c r="N37" s="85">
        <v>36</v>
      </c>
      <c r="O37" s="85">
        <f t="shared" si="4"/>
        <v>0</v>
      </c>
      <c r="P37" s="85">
        <f>IF($L$10=2, $L$9,0)</f>
        <v>0</v>
      </c>
      <c r="Q37" s="85">
        <f>IF($L$10=3, $L$9,0)</f>
        <v>0</v>
      </c>
      <c r="R37" s="85">
        <f>IF($L$10=4, $L$9,0)</f>
        <v>0</v>
      </c>
      <c r="T37" s="85">
        <f>IF($L$10=6, $L$9,0)</f>
        <v>0</v>
      </c>
      <c r="W37" s="85">
        <f>IF($L$10=9, $L$9,0)</f>
        <v>0</v>
      </c>
      <c r="Z37" s="85">
        <f>IF($L$10=12, $L$9,0)</f>
        <v>0</v>
      </c>
    </row>
    <row r="38" spans="1:26" ht="15.75" customHeight="1">
      <c r="A38" s="77">
        <f t="shared" si="5"/>
        <v>256816.42745647396</v>
      </c>
      <c r="B38" s="77">
        <f t="shared" si="0"/>
        <v>1141.6247461631872</v>
      </c>
      <c r="C38" s="77">
        <f t="shared" si="1"/>
        <v>616.92289047929819</v>
      </c>
      <c r="D38" s="77">
        <f t="shared" si="2"/>
        <v>524.70185568388899</v>
      </c>
      <c r="E38" s="77">
        <f t="shared" si="3"/>
        <v>256291.72560079006</v>
      </c>
      <c r="F38" s="78">
        <f t="shared" si="6"/>
        <v>2.9</v>
      </c>
      <c r="G38" s="75">
        <f t="shared" si="7"/>
        <v>324</v>
      </c>
      <c r="H38" s="75">
        <v>37</v>
      </c>
      <c r="I38" s="79">
        <f>'DATA INPUT'!E11</f>
        <v>0</v>
      </c>
      <c r="J38" s="76"/>
      <c r="K38" s="76"/>
      <c r="N38" s="85">
        <v>37</v>
      </c>
      <c r="O38" s="85">
        <f t="shared" si="4"/>
        <v>0</v>
      </c>
    </row>
    <row r="39" spans="1:26" ht="15.75" customHeight="1">
      <c r="A39" s="77">
        <f t="shared" si="5"/>
        <v>256291.72560079006</v>
      </c>
      <c r="B39" s="77">
        <f t="shared" si="0"/>
        <v>1141.6247461631876</v>
      </c>
      <c r="C39" s="77">
        <f t="shared" si="1"/>
        <v>615.66245481069905</v>
      </c>
      <c r="D39" s="77">
        <f t="shared" si="2"/>
        <v>525.96229135248859</v>
      </c>
      <c r="E39" s="77">
        <f t="shared" si="3"/>
        <v>255765.76330943758</v>
      </c>
      <c r="F39" s="78">
        <f t="shared" si="6"/>
        <v>2.9</v>
      </c>
      <c r="G39" s="75">
        <f t="shared" si="7"/>
        <v>323</v>
      </c>
      <c r="H39" s="75">
        <v>38</v>
      </c>
      <c r="I39" s="79">
        <f>'DATA INPUT'!E12</f>
        <v>0</v>
      </c>
      <c r="J39" s="76"/>
      <c r="K39" s="76"/>
      <c r="N39" s="85">
        <v>38</v>
      </c>
      <c r="O39" s="85">
        <f t="shared" si="4"/>
        <v>0</v>
      </c>
      <c r="P39" s="85">
        <f>IF($L$10=2, $L$9,0)</f>
        <v>0</v>
      </c>
    </row>
    <row r="40" spans="1:26" ht="15.75" customHeight="1">
      <c r="A40" s="77">
        <f t="shared" si="5"/>
        <v>255765.76330943758</v>
      </c>
      <c r="B40" s="77">
        <f t="shared" si="0"/>
        <v>1141.6247461631874</v>
      </c>
      <c r="C40" s="77">
        <f t="shared" si="1"/>
        <v>614.39899133105348</v>
      </c>
      <c r="D40" s="77">
        <f t="shared" si="2"/>
        <v>527.22575483213393</v>
      </c>
      <c r="E40" s="77">
        <f t="shared" si="3"/>
        <v>255238.53755460546</v>
      </c>
      <c r="F40" s="78">
        <f t="shared" si="6"/>
        <v>2.9</v>
      </c>
      <c r="G40" s="75">
        <f t="shared" si="7"/>
        <v>322</v>
      </c>
      <c r="H40" s="75">
        <v>39</v>
      </c>
      <c r="I40" s="79">
        <f>'DATA INPUT'!E13</f>
        <v>0</v>
      </c>
      <c r="J40" s="76"/>
      <c r="K40" s="76"/>
      <c r="N40" s="85">
        <v>39</v>
      </c>
      <c r="O40" s="85">
        <f t="shared" si="4"/>
        <v>0</v>
      </c>
      <c r="Q40" s="85">
        <f>IF($L$10=3, $L$9,0)</f>
        <v>0</v>
      </c>
    </row>
    <row r="41" spans="1:26" ht="15.75" customHeight="1">
      <c r="A41" s="77">
        <f t="shared" si="5"/>
        <v>255238.53755460546</v>
      </c>
      <c r="B41" s="77">
        <f t="shared" si="0"/>
        <v>1141.6247461631876</v>
      </c>
      <c r="C41" s="77">
        <f t="shared" si="1"/>
        <v>613.13249276697195</v>
      </c>
      <c r="D41" s="77">
        <f t="shared" si="2"/>
        <v>528.49225339621569</v>
      </c>
      <c r="E41" s="77">
        <f t="shared" si="3"/>
        <v>254710.04530120923</v>
      </c>
      <c r="F41" s="78">
        <f t="shared" si="6"/>
        <v>2.9</v>
      </c>
      <c r="G41" s="75">
        <f t="shared" si="7"/>
        <v>321</v>
      </c>
      <c r="H41" s="75">
        <v>40</v>
      </c>
      <c r="I41" s="79">
        <f>'DATA INPUT'!E14</f>
        <v>0</v>
      </c>
      <c r="J41" s="76"/>
      <c r="K41" s="76"/>
      <c r="N41" s="85">
        <v>40</v>
      </c>
      <c r="O41" s="85">
        <f t="shared" si="4"/>
        <v>0</v>
      </c>
      <c r="P41" s="85">
        <f>IF($L$10=2, $L$9,0)</f>
        <v>0</v>
      </c>
      <c r="R41" s="85">
        <f>IF($L$10=4, $L$9,0)</f>
        <v>0</v>
      </c>
      <c r="S41" s="85">
        <f>IF($L$10=5, $L$9,0)</f>
        <v>0</v>
      </c>
      <c r="V41" s="82">
        <f>IF($L$10=8, $L$9,0)</f>
        <v>0</v>
      </c>
      <c r="X41" s="85">
        <f>IF($L$10=10, $L$9,0)</f>
        <v>0</v>
      </c>
    </row>
    <row r="42" spans="1:26" ht="15.75" customHeight="1">
      <c r="A42" s="77">
        <f t="shared" si="5"/>
        <v>254710.04530120923</v>
      </c>
      <c r="B42" s="77">
        <f t="shared" si="0"/>
        <v>1141.6247461631874</v>
      </c>
      <c r="C42" s="77">
        <f t="shared" si="1"/>
        <v>611.86295182759272</v>
      </c>
      <c r="D42" s="77">
        <f t="shared" si="2"/>
        <v>529.76179433559469</v>
      </c>
      <c r="E42" s="77">
        <f t="shared" si="3"/>
        <v>254180.28350687365</v>
      </c>
      <c r="F42" s="78">
        <f t="shared" si="6"/>
        <v>2.9</v>
      </c>
      <c r="G42" s="75">
        <f t="shared" si="7"/>
        <v>320</v>
      </c>
      <c r="H42" s="75">
        <v>41</v>
      </c>
      <c r="I42" s="79">
        <f>'DATA INPUT'!E15</f>
        <v>0</v>
      </c>
      <c r="J42" s="76"/>
      <c r="K42" s="76"/>
      <c r="N42" s="85">
        <v>41</v>
      </c>
      <c r="O42" s="85">
        <f t="shared" si="4"/>
        <v>0</v>
      </c>
    </row>
    <row r="43" spans="1:26" ht="15.75" customHeight="1">
      <c r="A43" s="77">
        <f t="shared" si="5"/>
        <v>254180.28350687365</v>
      </c>
      <c r="B43" s="77">
        <f t="shared" si="0"/>
        <v>1174.6621110742676</v>
      </c>
      <c r="C43" s="77">
        <f t="shared" si="1"/>
        <v>662.88627162747912</v>
      </c>
      <c r="D43" s="77">
        <f t="shared" si="2"/>
        <v>511.7758394467885</v>
      </c>
      <c r="E43" s="77">
        <f t="shared" si="3"/>
        <v>253668.50766742686</v>
      </c>
      <c r="F43" s="78">
        <f t="shared" si="6"/>
        <v>3.15</v>
      </c>
      <c r="G43" s="75">
        <f t="shared" si="7"/>
        <v>319</v>
      </c>
      <c r="H43" s="75">
        <v>42</v>
      </c>
      <c r="I43" s="79">
        <f>'DATA INPUT'!E16</f>
        <v>0.25</v>
      </c>
      <c r="J43" s="76"/>
      <c r="K43" s="76"/>
      <c r="N43" s="85">
        <v>42</v>
      </c>
      <c r="O43" s="85">
        <f t="shared" si="4"/>
        <v>0</v>
      </c>
      <c r="P43" s="85">
        <f>IF($L$10=2, $L$9,0)</f>
        <v>0</v>
      </c>
      <c r="Q43" s="85">
        <f>IF($L$10=3, $L$9,0)</f>
        <v>0</v>
      </c>
      <c r="T43" s="85">
        <f>IF($L$10=6, $L$9,0)</f>
        <v>0</v>
      </c>
      <c r="U43" s="85">
        <f>IF($L$10=7, $L$9,0)</f>
        <v>0</v>
      </c>
    </row>
    <row r="44" spans="1:26" ht="15.75" customHeight="1">
      <c r="A44" s="77">
        <f t="shared" si="5"/>
        <v>253668.50766742686</v>
      </c>
      <c r="B44" s="77">
        <f t="shared" si="0"/>
        <v>1174.6621110742676</v>
      </c>
      <c r="C44" s="77">
        <f t="shared" si="1"/>
        <v>661.55159226746207</v>
      </c>
      <c r="D44" s="77">
        <f t="shared" si="2"/>
        <v>513.11051880680554</v>
      </c>
      <c r="E44" s="77">
        <f t="shared" si="3"/>
        <v>253155.39714862005</v>
      </c>
      <c r="F44" s="78">
        <f t="shared" si="6"/>
        <v>3.15</v>
      </c>
      <c r="G44" s="75">
        <f t="shared" si="7"/>
        <v>318</v>
      </c>
      <c r="H44" s="75">
        <v>43</v>
      </c>
      <c r="I44" s="79">
        <f>'DATA INPUT'!E17</f>
        <v>0</v>
      </c>
      <c r="J44" s="76"/>
      <c r="K44" s="76"/>
      <c r="N44" s="85">
        <v>43</v>
      </c>
      <c r="O44" s="85">
        <f t="shared" si="4"/>
        <v>0</v>
      </c>
    </row>
    <row r="45" spans="1:26" ht="15.75" customHeight="1">
      <c r="A45" s="77">
        <f t="shared" si="5"/>
        <v>253155.39714862005</v>
      </c>
      <c r="B45" s="77">
        <f t="shared" si="0"/>
        <v>1174.6621110742676</v>
      </c>
      <c r="C45" s="77">
        <f t="shared" si="1"/>
        <v>660.21343214720434</v>
      </c>
      <c r="D45" s="77">
        <f t="shared" si="2"/>
        <v>514.44867892706327</v>
      </c>
      <c r="E45" s="77">
        <f t="shared" si="3"/>
        <v>252640.94846969299</v>
      </c>
      <c r="F45" s="78">
        <f t="shared" si="6"/>
        <v>3.15</v>
      </c>
      <c r="G45" s="75">
        <f t="shared" si="7"/>
        <v>317</v>
      </c>
      <c r="H45" s="75">
        <v>44</v>
      </c>
      <c r="I45" s="79">
        <f>'DATA INPUT'!E18</f>
        <v>0</v>
      </c>
      <c r="J45" s="76"/>
      <c r="K45" s="76"/>
      <c r="N45" s="85">
        <v>44</v>
      </c>
      <c r="O45" s="85">
        <f t="shared" si="4"/>
        <v>0</v>
      </c>
      <c r="P45" s="85">
        <f>IF($L$10=2, $L$9,0)</f>
        <v>0</v>
      </c>
      <c r="R45" s="85">
        <f>IF($L$10=4, $L$9,0)</f>
        <v>0</v>
      </c>
      <c r="Y45" s="85">
        <f>IF($L$10=11, $L$9,0)</f>
        <v>0</v>
      </c>
    </row>
    <row r="46" spans="1:26" ht="15.75" customHeight="1">
      <c r="A46" s="77">
        <f t="shared" si="5"/>
        <v>252640.94846969299</v>
      </c>
      <c r="B46" s="77">
        <f t="shared" si="0"/>
        <v>1174.6621110742676</v>
      </c>
      <c r="C46" s="77">
        <f t="shared" si="1"/>
        <v>658.87178218910128</v>
      </c>
      <c r="D46" s="77">
        <f t="shared" si="2"/>
        <v>515.79032888516633</v>
      </c>
      <c r="E46" s="77">
        <f t="shared" si="3"/>
        <v>252125.15814080782</v>
      </c>
      <c r="F46" s="78">
        <f t="shared" si="6"/>
        <v>3.15</v>
      </c>
      <c r="G46" s="75">
        <f t="shared" si="7"/>
        <v>316</v>
      </c>
      <c r="H46" s="75">
        <v>45</v>
      </c>
      <c r="I46" s="79">
        <f>'DATA INPUT'!E19</f>
        <v>0</v>
      </c>
      <c r="J46" s="76"/>
      <c r="K46" s="76"/>
      <c r="N46" s="85">
        <v>45</v>
      </c>
      <c r="O46" s="85">
        <f t="shared" si="4"/>
        <v>0</v>
      </c>
      <c r="Q46" s="85">
        <f>IF($L$10=3, $L$9,0)</f>
        <v>0</v>
      </c>
      <c r="S46" s="85">
        <f>IF($L$10=5, $L$9,0)</f>
        <v>0</v>
      </c>
      <c r="W46" s="85">
        <f>IF($L$10=9, $L$9,0)</f>
        <v>0</v>
      </c>
    </row>
    <row r="47" spans="1:26" ht="15.75" customHeight="1">
      <c r="A47" s="77">
        <f t="shared" si="5"/>
        <v>252125.15814080782</v>
      </c>
      <c r="B47" s="77">
        <f t="shared" si="0"/>
        <v>1174.6621110742676</v>
      </c>
      <c r="C47" s="77">
        <f t="shared" si="1"/>
        <v>657.52663329187396</v>
      </c>
      <c r="D47" s="77">
        <f t="shared" si="2"/>
        <v>517.13547778239365</v>
      </c>
      <c r="E47" s="77">
        <f t="shared" si="3"/>
        <v>251608.02266302542</v>
      </c>
      <c r="F47" s="78">
        <f t="shared" si="6"/>
        <v>3.15</v>
      </c>
      <c r="G47" s="75">
        <f t="shared" si="7"/>
        <v>315</v>
      </c>
      <c r="H47" s="75">
        <v>46</v>
      </c>
      <c r="I47" s="79">
        <f>'DATA INPUT'!E20</f>
        <v>0</v>
      </c>
      <c r="J47" s="76"/>
      <c r="K47" s="76"/>
      <c r="N47" s="85">
        <v>46</v>
      </c>
      <c r="O47" s="85">
        <f t="shared" si="4"/>
        <v>0</v>
      </c>
      <c r="P47" s="85">
        <f>IF($L$10=2, $L$9,0)</f>
        <v>0</v>
      </c>
    </row>
    <row r="48" spans="1:26" ht="15.75" customHeight="1">
      <c r="A48" s="77">
        <f t="shared" si="5"/>
        <v>251608.02266302542</v>
      </c>
      <c r="B48" s="77">
        <f t="shared" si="0"/>
        <v>1174.6621110742676</v>
      </c>
      <c r="C48" s="77">
        <f t="shared" si="1"/>
        <v>656.17797633050816</v>
      </c>
      <c r="D48" s="77">
        <f t="shared" si="2"/>
        <v>518.48413474375945</v>
      </c>
      <c r="E48" s="77">
        <f t="shared" si="3"/>
        <v>251089.53852828167</v>
      </c>
      <c r="F48" s="78">
        <f t="shared" si="6"/>
        <v>3.15</v>
      </c>
      <c r="G48" s="75">
        <f t="shared" si="7"/>
        <v>314</v>
      </c>
      <c r="H48" s="75">
        <v>47</v>
      </c>
      <c r="I48" s="79">
        <f>'DATA INPUT'!E21</f>
        <v>0</v>
      </c>
      <c r="J48" s="76"/>
      <c r="K48" s="76"/>
      <c r="N48" s="85">
        <v>47</v>
      </c>
      <c r="O48" s="85">
        <f t="shared" si="4"/>
        <v>0</v>
      </c>
    </row>
    <row r="49" spans="1:26" ht="15.75" customHeight="1">
      <c r="A49" s="77">
        <f t="shared" si="5"/>
        <v>251089.53852828167</v>
      </c>
      <c r="B49" s="77">
        <f t="shared" si="0"/>
        <v>1207.6607762678987</v>
      </c>
      <c r="C49" s="77">
        <f t="shared" si="1"/>
        <v>706.43286129474006</v>
      </c>
      <c r="D49" s="77">
        <f t="shared" si="2"/>
        <v>501.22791497315859</v>
      </c>
      <c r="E49" s="77">
        <f t="shared" si="3"/>
        <v>250588.31061330851</v>
      </c>
      <c r="F49" s="78">
        <f t="shared" si="6"/>
        <v>3.4</v>
      </c>
      <c r="G49" s="75">
        <f t="shared" si="7"/>
        <v>313</v>
      </c>
      <c r="H49" s="75">
        <v>48</v>
      </c>
      <c r="I49" s="79">
        <f>'DATA INPUT'!E22</f>
        <v>0.25</v>
      </c>
      <c r="J49" s="76"/>
      <c r="K49" s="76"/>
      <c r="N49" s="85">
        <v>48</v>
      </c>
      <c r="O49" s="85">
        <f t="shared" si="4"/>
        <v>0</v>
      </c>
      <c r="P49" s="85">
        <f>IF($L$10=2, $L$9,0)</f>
        <v>0</v>
      </c>
      <c r="Q49" s="85">
        <f>IF($L$10=3, $L$9,0)</f>
        <v>0</v>
      </c>
      <c r="R49" s="85">
        <f>IF($L$10=4, $L$9,0)</f>
        <v>0</v>
      </c>
      <c r="T49" s="85">
        <f>IF($L$10=6, $L$9,0)</f>
        <v>0</v>
      </c>
      <c r="V49" s="82">
        <f>IF($L$10=8, $L$9,0)</f>
        <v>0</v>
      </c>
      <c r="Z49" s="85">
        <f>IF($L$10=12, $L$9,0)</f>
        <v>0</v>
      </c>
    </row>
    <row r="50" spans="1:26" ht="15.75" customHeight="1">
      <c r="A50" s="77">
        <f t="shared" si="5"/>
        <v>250588.31061330851</v>
      </c>
      <c r="B50" s="77">
        <f t="shared" si="0"/>
        <v>1207.6607762678993</v>
      </c>
      <c r="C50" s="77">
        <f t="shared" si="1"/>
        <v>705.02267163805152</v>
      </c>
      <c r="D50" s="77">
        <f t="shared" si="2"/>
        <v>502.63810462984782</v>
      </c>
      <c r="E50" s="77">
        <f t="shared" si="3"/>
        <v>250085.67250867866</v>
      </c>
      <c r="F50" s="78">
        <f t="shared" si="6"/>
        <v>3.4</v>
      </c>
      <c r="G50" s="75">
        <f t="shared" si="7"/>
        <v>312</v>
      </c>
      <c r="H50" s="75">
        <v>49</v>
      </c>
      <c r="I50" s="79">
        <f>'DATA INPUT'!F11</f>
        <v>0</v>
      </c>
      <c r="J50" s="76"/>
      <c r="K50" s="76"/>
      <c r="N50" s="85">
        <v>49</v>
      </c>
      <c r="O50" s="85">
        <f t="shared" si="4"/>
        <v>0</v>
      </c>
      <c r="U50" s="85">
        <f>IF($L$10=7, $L$9,0)</f>
        <v>0</v>
      </c>
    </row>
    <row r="51" spans="1:26" ht="15.75" customHeight="1">
      <c r="A51" s="77">
        <f t="shared" si="5"/>
        <v>250085.67250867866</v>
      </c>
      <c r="B51" s="77">
        <f t="shared" si="0"/>
        <v>1207.6607762678991</v>
      </c>
      <c r="C51" s="77">
        <f t="shared" si="1"/>
        <v>703.60851445519688</v>
      </c>
      <c r="D51" s="77">
        <f t="shared" si="2"/>
        <v>504.05226181270223</v>
      </c>
      <c r="E51" s="77">
        <f t="shared" si="3"/>
        <v>249581.62024686596</v>
      </c>
      <c r="F51" s="78">
        <f t="shared" si="6"/>
        <v>3.4</v>
      </c>
      <c r="G51" s="75">
        <f t="shared" si="7"/>
        <v>311</v>
      </c>
      <c r="H51" s="75">
        <v>50</v>
      </c>
      <c r="I51" s="79">
        <f>'DATA INPUT'!F12</f>
        <v>0</v>
      </c>
      <c r="J51" s="76"/>
      <c r="K51" s="76"/>
      <c r="N51" s="85">
        <v>50</v>
      </c>
      <c r="O51" s="85">
        <f t="shared" si="4"/>
        <v>0</v>
      </c>
      <c r="P51" s="85">
        <f>IF($L$10=2, $L$9,0)</f>
        <v>0</v>
      </c>
      <c r="S51" s="85">
        <f>IF($L$10=5, $L$9,0)</f>
        <v>0</v>
      </c>
      <c r="X51" s="85">
        <f>IF($L$10=10, $L$9,0)</f>
        <v>0</v>
      </c>
    </row>
    <row r="52" spans="1:26" ht="15.75" customHeight="1">
      <c r="A52" s="77">
        <f t="shared" si="5"/>
        <v>249581.62024686596</v>
      </c>
      <c r="B52" s="77">
        <f t="shared" si="0"/>
        <v>1207.6607762678989</v>
      </c>
      <c r="C52" s="77">
        <f t="shared" si="1"/>
        <v>702.19037858366062</v>
      </c>
      <c r="D52" s="77">
        <f t="shared" si="2"/>
        <v>505.47039768423826</v>
      </c>
      <c r="E52" s="77">
        <f t="shared" si="3"/>
        <v>249076.14984918173</v>
      </c>
      <c r="F52" s="78">
        <f t="shared" si="6"/>
        <v>3.4</v>
      </c>
      <c r="G52" s="75">
        <f t="shared" si="7"/>
        <v>310</v>
      </c>
      <c r="H52" s="75">
        <v>51</v>
      </c>
      <c r="I52" s="79">
        <f>'DATA INPUT'!F13</f>
        <v>0</v>
      </c>
      <c r="J52" s="76"/>
      <c r="K52" s="76"/>
      <c r="N52" s="85">
        <v>51</v>
      </c>
      <c r="O52" s="85">
        <f t="shared" si="4"/>
        <v>0</v>
      </c>
      <c r="Q52" s="85">
        <f>IF($L$10=3, $L$9,0)</f>
        <v>0</v>
      </c>
    </row>
    <row r="53" spans="1:26" ht="15.75" customHeight="1">
      <c r="A53" s="77">
        <f t="shared" si="5"/>
        <v>249076.14984918173</v>
      </c>
      <c r="B53" s="77">
        <f t="shared" si="0"/>
        <v>1207.6607762678993</v>
      </c>
      <c r="C53" s="77">
        <f t="shared" si="1"/>
        <v>700.768252829522</v>
      </c>
      <c r="D53" s="77">
        <f t="shared" si="2"/>
        <v>506.89252343837734</v>
      </c>
      <c r="E53" s="77">
        <f t="shared" si="3"/>
        <v>248569.25732574335</v>
      </c>
      <c r="F53" s="78">
        <f t="shared" si="6"/>
        <v>3.4</v>
      </c>
      <c r="G53" s="75">
        <f t="shared" si="7"/>
        <v>309</v>
      </c>
      <c r="H53" s="75">
        <v>52</v>
      </c>
      <c r="I53" s="79">
        <f>'DATA INPUT'!F14</f>
        <v>0</v>
      </c>
      <c r="J53" s="76"/>
      <c r="K53" s="76"/>
      <c r="N53" s="85">
        <v>52</v>
      </c>
      <c r="O53" s="85">
        <f t="shared" si="4"/>
        <v>0</v>
      </c>
      <c r="P53" s="85">
        <f>IF($L$10=2, $L$9,0)</f>
        <v>0</v>
      </c>
      <c r="R53" s="85">
        <f>IF($L$10=4, $L$9,0)</f>
        <v>0</v>
      </c>
    </row>
    <row r="54" spans="1:26" ht="15.75" customHeight="1">
      <c r="A54" s="77">
        <f t="shared" si="5"/>
        <v>248569.25732574335</v>
      </c>
      <c r="B54" s="77">
        <f t="shared" si="0"/>
        <v>1207.6607762678989</v>
      </c>
      <c r="C54" s="77">
        <f t="shared" si="1"/>
        <v>699.3421259673662</v>
      </c>
      <c r="D54" s="77">
        <f t="shared" si="2"/>
        <v>508.31865030053268</v>
      </c>
      <c r="E54" s="77">
        <f t="shared" si="3"/>
        <v>248060.93867544283</v>
      </c>
      <c r="F54" s="78">
        <f t="shared" si="6"/>
        <v>3.4</v>
      </c>
      <c r="G54" s="75">
        <f t="shared" si="7"/>
        <v>308</v>
      </c>
      <c r="H54" s="75">
        <v>53</v>
      </c>
      <c r="I54" s="79">
        <f>'DATA INPUT'!F15</f>
        <v>0</v>
      </c>
      <c r="J54" s="76"/>
      <c r="K54" s="76"/>
      <c r="N54" s="85">
        <v>53</v>
      </c>
      <c r="O54" s="85">
        <f t="shared" si="4"/>
        <v>0</v>
      </c>
    </row>
    <row r="55" spans="1:26" ht="15.75" customHeight="1">
      <c r="A55" s="77">
        <f t="shared" si="5"/>
        <v>248060.93867544283</v>
      </c>
      <c r="B55" s="77">
        <f t="shared" si="0"/>
        <v>1240.5962757928944</v>
      </c>
      <c r="C55" s="77">
        <f t="shared" si="1"/>
        <v>748.84437573195305</v>
      </c>
      <c r="D55" s="77">
        <f t="shared" si="2"/>
        <v>491.75190006094135</v>
      </c>
      <c r="E55" s="77">
        <f t="shared" si="3"/>
        <v>247569.18677538188</v>
      </c>
      <c r="F55" s="78">
        <f t="shared" si="6"/>
        <v>3.65</v>
      </c>
      <c r="G55" s="75">
        <f t="shared" si="7"/>
        <v>307</v>
      </c>
      <c r="H55" s="75">
        <v>54</v>
      </c>
      <c r="I55" s="79">
        <f>'DATA INPUT'!F16</f>
        <v>0.25</v>
      </c>
      <c r="J55" s="76"/>
      <c r="K55" s="76"/>
      <c r="N55" s="85">
        <v>54</v>
      </c>
      <c r="O55" s="85">
        <f t="shared" si="4"/>
        <v>0</v>
      </c>
      <c r="P55" s="85">
        <f>IF($L$10=2, $L$9,0)</f>
        <v>0</v>
      </c>
      <c r="Q55" s="85">
        <f>IF($L$10=3, $L$9,0)</f>
        <v>0</v>
      </c>
      <c r="T55" s="85">
        <f>IF($L$10=6, $L$9,0)</f>
        <v>0</v>
      </c>
      <c r="W55" s="85">
        <f>IF($L$10=9, $L$9,0)</f>
        <v>0</v>
      </c>
    </row>
    <row r="56" spans="1:26" ht="15.75" customHeight="1">
      <c r="A56" s="77">
        <f t="shared" si="5"/>
        <v>247569.18677538188</v>
      </c>
      <c r="B56" s="77">
        <f t="shared" si="0"/>
        <v>1240.5962757928944</v>
      </c>
      <c r="C56" s="77">
        <f t="shared" si="1"/>
        <v>747.35987903294665</v>
      </c>
      <c r="D56" s="77">
        <f t="shared" si="2"/>
        <v>493.23639675994775</v>
      </c>
      <c r="E56" s="77">
        <f t="shared" si="3"/>
        <v>247075.95037862193</v>
      </c>
      <c r="F56" s="78">
        <f t="shared" si="6"/>
        <v>3.65</v>
      </c>
      <c r="G56" s="75">
        <f t="shared" si="7"/>
        <v>306</v>
      </c>
      <c r="H56" s="75">
        <v>55</v>
      </c>
      <c r="I56" s="79">
        <f>'DATA INPUT'!F17</f>
        <v>0</v>
      </c>
      <c r="J56" s="76"/>
      <c r="K56" s="76"/>
      <c r="N56" s="85">
        <v>55</v>
      </c>
      <c r="O56" s="85">
        <f t="shared" si="4"/>
        <v>0</v>
      </c>
      <c r="S56" s="85">
        <f>IF($L$10=5, $L$9,0)</f>
        <v>0</v>
      </c>
      <c r="Y56" s="85">
        <f>IF($L$10=11, $L$9,0)</f>
        <v>0</v>
      </c>
    </row>
    <row r="57" spans="1:26" ht="15.75" customHeight="1">
      <c r="A57" s="77">
        <f t="shared" si="5"/>
        <v>247075.95037862193</v>
      </c>
      <c r="B57" s="77">
        <f t="shared" si="0"/>
        <v>1240.5962757928946</v>
      </c>
      <c r="C57" s="77">
        <f t="shared" si="1"/>
        <v>745.87090094718985</v>
      </c>
      <c r="D57" s="77">
        <f t="shared" si="2"/>
        <v>494.72537484570478</v>
      </c>
      <c r="E57" s="77">
        <f t="shared" si="3"/>
        <v>246581.22500377623</v>
      </c>
      <c r="F57" s="78">
        <f t="shared" si="6"/>
        <v>3.65</v>
      </c>
      <c r="G57" s="75">
        <f t="shared" si="7"/>
        <v>305</v>
      </c>
      <c r="H57" s="75">
        <v>56</v>
      </c>
      <c r="I57" s="79">
        <f>'DATA INPUT'!F18</f>
        <v>0</v>
      </c>
      <c r="J57" s="76"/>
      <c r="K57" s="76"/>
      <c r="N57" s="85">
        <v>56</v>
      </c>
      <c r="O57" s="85">
        <f t="shared" si="4"/>
        <v>0</v>
      </c>
      <c r="P57" s="85">
        <f>IF($L$10=2, $L$9,0)</f>
        <v>0</v>
      </c>
      <c r="R57" s="85">
        <f>IF($L$10=4, $L$9,0)</f>
        <v>0</v>
      </c>
      <c r="U57" s="85">
        <f>IF($L$10=7, $L$9,0)</f>
        <v>0</v>
      </c>
      <c r="V57" s="82">
        <f>IF($L$10=8, $L$9,0)</f>
        <v>0</v>
      </c>
    </row>
    <row r="58" spans="1:26" ht="15.75" customHeight="1">
      <c r="A58" s="77">
        <f t="shared" si="5"/>
        <v>246581.22500377623</v>
      </c>
      <c r="B58" s="77">
        <f t="shared" si="0"/>
        <v>1240.5962757928944</v>
      </c>
      <c r="C58" s="77">
        <f t="shared" si="1"/>
        <v>744.37742794630844</v>
      </c>
      <c r="D58" s="77">
        <f t="shared" si="2"/>
        <v>496.21884784658596</v>
      </c>
      <c r="E58" s="77">
        <f t="shared" si="3"/>
        <v>246085.00615592964</v>
      </c>
      <c r="F58" s="78">
        <f t="shared" si="6"/>
        <v>3.65</v>
      </c>
      <c r="G58" s="75">
        <f t="shared" si="7"/>
        <v>304</v>
      </c>
      <c r="H58" s="75">
        <v>57</v>
      </c>
      <c r="I58" s="79">
        <f>'DATA INPUT'!F19</f>
        <v>0</v>
      </c>
      <c r="J58" s="76"/>
      <c r="K58" s="76"/>
      <c r="N58" s="85">
        <v>57</v>
      </c>
      <c r="O58" s="85">
        <f t="shared" si="4"/>
        <v>0</v>
      </c>
      <c r="Q58" s="85">
        <f>IF($L$10=3, $L$9,0)</f>
        <v>0</v>
      </c>
    </row>
    <row r="59" spans="1:26" ht="15.75" customHeight="1">
      <c r="A59" s="77">
        <f t="shared" si="5"/>
        <v>246085.00615592964</v>
      </c>
      <c r="B59" s="77">
        <f t="shared" si="0"/>
        <v>1240.5962757928942</v>
      </c>
      <c r="C59" s="77">
        <f t="shared" si="1"/>
        <v>742.87944646108838</v>
      </c>
      <c r="D59" s="77">
        <f t="shared" si="2"/>
        <v>497.7168293318058</v>
      </c>
      <c r="E59" s="77">
        <f t="shared" si="3"/>
        <v>245587.28932659785</v>
      </c>
      <c r="F59" s="78">
        <f t="shared" si="6"/>
        <v>3.65</v>
      </c>
      <c r="G59" s="75">
        <f t="shared" si="7"/>
        <v>303</v>
      </c>
      <c r="H59" s="75">
        <v>58</v>
      </c>
      <c r="I59" s="79">
        <f>'DATA INPUT'!F20</f>
        <v>0</v>
      </c>
      <c r="J59" s="76"/>
      <c r="K59" s="76"/>
      <c r="N59" s="85">
        <v>58</v>
      </c>
      <c r="O59" s="85">
        <f t="shared" si="4"/>
        <v>0</v>
      </c>
      <c r="P59" s="85">
        <f>IF($L$10=2, $L$9,0)</f>
        <v>0</v>
      </c>
    </row>
    <row r="60" spans="1:26" ht="15.75" customHeight="1">
      <c r="A60" s="77">
        <f t="shared" si="5"/>
        <v>245587.28932659785</v>
      </c>
      <c r="B60" s="77">
        <f t="shared" si="0"/>
        <v>1240.5962757928946</v>
      </c>
      <c r="C60" s="77">
        <f t="shared" si="1"/>
        <v>741.37694288135356</v>
      </c>
      <c r="D60" s="77">
        <f t="shared" si="2"/>
        <v>499.21933291154107</v>
      </c>
      <c r="E60" s="77">
        <f t="shared" si="3"/>
        <v>245088.06999368631</v>
      </c>
      <c r="F60" s="78">
        <f t="shared" si="6"/>
        <v>3.65</v>
      </c>
      <c r="G60" s="75">
        <f t="shared" si="7"/>
        <v>302</v>
      </c>
      <c r="H60" s="75">
        <v>59</v>
      </c>
      <c r="I60" s="79">
        <f>'DATA INPUT'!F21</f>
        <v>0</v>
      </c>
      <c r="J60" s="76"/>
      <c r="K60" s="76"/>
      <c r="N60" s="85">
        <v>59</v>
      </c>
      <c r="O60" s="85">
        <f t="shared" si="4"/>
        <v>0</v>
      </c>
    </row>
    <row r="61" spans="1:26" ht="15.75" customHeight="1">
      <c r="A61" s="77">
        <f t="shared" si="5"/>
        <v>245088.06999368631</v>
      </c>
      <c r="B61" s="77">
        <f t="shared" si="0"/>
        <v>1273.4448673150157</v>
      </c>
      <c r="C61" s="77">
        <f t="shared" si="1"/>
        <v>790.14044401056594</v>
      </c>
      <c r="D61" s="77">
        <f t="shared" si="2"/>
        <v>483.30442330444976</v>
      </c>
      <c r="E61" s="77">
        <f t="shared" si="3"/>
        <v>244604.76557038186</v>
      </c>
      <c r="F61" s="78">
        <f t="shared" si="6"/>
        <v>3.9</v>
      </c>
      <c r="G61" s="75">
        <f t="shared" si="7"/>
        <v>301</v>
      </c>
      <c r="H61" s="75">
        <v>60</v>
      </c>
      <c r="I61" s="79">
        <f>'DATA INPUT'!F22</f>
        <v>0.25</v>
      </c>
      <c r="J61" s="76"/>
      <c r="K61" s="76"/>
      <c r="N61" s="85">
        <v>60</v>
      </c>
      <c r="O61" s="85">
        <f t="shared" si="4"/>
        <v>0</v>
      </c>
      <c r="P61" s="85">
        <f>IF($L$10=2, $L$9,0)</f>
        <v>0</v>
      </c>
      <c r="Q61" s="85">
        <f>IF($L$10=3, $L$9,0)</f>
        <v>0</v>
      </c>
      <c r="R61" s="85">
        <f>IF($L$10=4, $L$9,0)</f>
        <v>0</v>
      </c>
      <c r="S61" s="85">
        <f>IF($L$10=5, $L$9,0)</f>
        <v>0</v>
      </c>
      <c r="T61" s="85">
        <f>IF($L$10=6, $L$9,0)</f>
        <v>0</v>
      </c>
      <c r="X61" s="85">
        <f>IF($L$10=10, $L$9,0)</f>
        <v>0</v>
      </c>
      <c r="Z61" s="85">
        <f>IF($L$10=12, $L$9,0)</f>
        <v>0</v>
      </c>
    </row>
    <row r="62" spans="1:26" ht="15.75" customHeight="1">
      <c r="A62" s="75"/>
      <c r="B62" s="77">
        <f t="shared" ref="B62:C62" si="8">SUM(B2:B61)</f>
        <v>69655.790655566088</v>
      </c>
      <c r="C62" s="77">
        <f t="shared" si="8"/>
        <v>39260.556225947759</v>
      </c>
      <c r="D62" s="75"/>
      <c r="E62" s="75"/>
      <c r="F62" s="75"/>
      <c r="G62" s="75"/>
      <c r="H62" s="75"/>
      <c r="I62" s="75"/>
      <c r="J62" s="76"/>
      <c r="K62" s="76"/>
    </row>
    <row r="63" spans="1:26" ht="15.75" customHeight="1">
      <c r="G63" s="85" t="s">
        <v>59</v>
      </c>
      <c r="H63" s="85" t="s">
        <v>60</v>
      </c>
      <c r="I63" s="85" t="s">
        <v>61</v>
      </c>
      <c r="J63" s="85" t="s">
        <v>62</v>
      </c>
      <c r="K63" s="85" t="s">
        <v>63</v>
      </c>
    </row>
    <row r="64" spans="1:26" ht="15.75" customHeight="1">
      <c r="F64" s="85">
        <v>1</v>
      </c>
      <c r="G64" s="74">
        <f t="shared" ref="G64:G75" si="9">C2</f>
        <v>603.96580636684075</v>
      </c>
      <c r="H64" s="74">
        <f t="shared" ref="H64:H87" si="10">C2</f>
        <v>603.96580636684075</v>
      </c>
      <c r="I64" s="74">
        <f t="shared" ref="I64:I99" si="11">C2</f>
        <v>603.96580636684075</v>
      </c>
      <c r="J64" s="74">
        <f t="shared" ref="J64:J111" si="12">C2</f>
        <v>603.96580636684075</v>
      </c>
      <c r="K64" s="74">
        <f t="shared" ref="K64:K123" si="13">C2</f>
        <v>603.96580636684075</v>
      </c>
    </row>
    <row r="65" spans="6:11" ht="15.75" customHeight="1">
      <c r="F65" s="85">
        <v>2</v>
      </c>
      <c r="G65" s="74">
        <f t="shared" si="9"/>
        <v>602.8631025146675</v>
      </c>
      <c r="H65" s="74">
        <f t="shared" si="10"/>
        <v>602.8631025146675</v>
      </c>
      <c r="I65" s="74">
        <f t="shared" si="11"/>
        <v>602.8631025146675</v>
      </c>
      <c r="J65" s="74">
        <f t="shared" si="12"/>
        <v>602.8631025146675</v>
      </c>
      <c r="K65" s="74">
        <f t="shared" si="13"/>
        <v>602.8631025146675</v>
      </c>
    </row>
    <row r="66" spans="6:11" ht="15.75" customHeight="1">
      <c r="F66" s="85">
        <v>3</v>
      </c>
      <c r="G66" s="74">
        <f t="shared" si="9"/>
        <v>601.75797686096234</v>
      </c>
      <c r="H66" s="74">
        <f t="shared" si="10"/>
        <v>601.75797686096234</v>
      </c>
      <c r="I66" s="74">
        <f t="shared" si="11"/>
        <v>601.75797686096234</v>
      </c>
      <c r="J66" s="74">
        <f t="shared" si="12"/>
        <v>601.75797686096234</v>
      </c>
      <c r="K66" s="74">
        <f t="shared" si="13"/>
        <v>601.75797686096234</v>
      </c>
    </row>
    <row r="67" spans="6:11" ht="15.75" customHeight="1">
      <c r="F67" s="85">
        <v>4</v>
      </c>
      <c r="G67" s="74">
        <f t="shared" si="9"/>
        <v>600.65042408686975</v>
      </c>
      <c r="H67" s="74">
        <f t="shared" si="10"/>
        <v>600.65042408686975</v>
      </c>
      <c r="I67" s="74">
        <f t="shared" si="11"/>
        <v>600.65042408686975</v>
      </c>
      <c r="J67" s="74">
        <f t="shared" si="12"/>
        <v>600.65042408686975</v>
      </c>
      <c r="K67" s="74">
        <f t="shared" si="13"/>
        <v>600.65042408686975</v>
      </c>
    </row>
    <row r="68" spans="6:11" ht="15.75" customHeight="1">
      <c r="F68" s="85">
        <v>5</v>
      </c>
      <c r="G68" s="74">
        <f t="shared" si="9"/>
        <v>599.54043886185252</v>
      </c>
      <c r="H68" s="74">
        <f t="shared" si="10"/>
        <v>599.54043886185252</v>
      </c>
      <c r="I68" s="74">
        <f t="shared" si="11"/>
        <v>599.54043886185252</v>
      </c>
      <c r="J68" s="74">
        <f t="shared" si="12"/>
        <v>599.54043886185252</v>
      </c>
      <c r="K68" s="74">
        <f t="shared" si="13"/>
        <v>599.54043886185252</v>
      </c>
    </row>
    <row r="69" spans="6:11" ht="15.75" customHeight="1">
      <c r="F69" s="85">
        <v>6</v>
      </c>
      <c r="G69" s="74">
        <f t="shared" si="9"/>
        <v>654.54625712098391</v>
      </c>
      <c r="H69" s="74">
        <f t="shared" si="10"/>
        <v>654.54625712098391</v>
      </c>
      <c r="I69" s="74">
        <f t="shared" si="11"/>
        <v>654.54625712098391</v>
      </c>
      <c r="J69" s="74">
        <f t="shared" si="12"/>
        <v>654.54625712098391</v>
      </c>
      <c r="K69" s="74">
        <f t="shared" si="13"/>
        <v>654.54625712098391</v>
      </c>
    </row>
    <row r="70" spans="6:11" ht="15.75" customHeight="1">
      <c r="F70" s="85">
        <v>7</v>
      </c>
      <c r="G70" s="74">
        <f t="shared" si="9"/>
        <v>653.37614658139682</v>
      </c>
      <c r="H70" s="74">
        <f t="shared" si="10"/>
        <v>653.37614658139682</v>
      </c>
      <c r="I70" s="74">
        <f t="shared" si="11"/>
        <v>653.37614658139682</v>
      </c>
      <c r="J70" s="74">
        <f t="shared" si="12"/>
        <v>653.37614658139682</v>
      </c>
      <c r="K70" s="74">
        <f t="shared" si="13"/>
        <v>653.37614658139682</v>
      </c>
    </row>
    <row r="71" spans="6:11" ht="15.75" customHeight="1">
      <c r="F71" s="85">
        <v>8</v>
      </c>
      <c r="G71" s="74">
        <f t="shared" si="9"/>
        <v>652.20322520924958</v>
      </c>
      <c r="H71" s="74">
        <f t="shared" si="10"/>
        <v>652.20322520924958</v>
      </c>
      <c r="I71" s="74">
        <f t="shared" si="11"/>
        <v>652.20322520924958</v>
      </c>
      <c r="J71" s="74">
        <f t="shared" si="12"/>
        <v>652.20322520924958</v>
      </c>
      <c r="K71" s="74">
        <f t="shared" si="13"/>
        <v>652.20322520924958</v>
      </c>
    </row>
    <row r="72" spans="6:11" ht="15.75" customHeight="1">
      <c r="F72" s="85">
        <v>9</v>
      </c>
      <c r="G72" s="74">
        <f t="shared" si="9"/>
        <v>651.02748625237689</v>
      </c>
      <c r="H72" s="74">
        <f t="shared" si="10"/>
        <v>651.02748625237689</v>
      </c>
      <c r="I72" s="74">
        <f t="shared" si="11"/>
        <v>651.02748625237689</v>
      </c>
      <c r="J72" s="74">
        <f t="shared" si="12"/>
        <v>651.02748625237689</v>
      </c>
      <c r="K72" s="74">
        <f t="shared" si="13"/>
        <v>651.02748625237689</v>
      </c>
    </row>
    <row r="73" spans="6:11" ht="15.75" customHeight="1">
      <c r="F73" s="85">
        <v>10</v>
      </c>
      <c r="G73" s="74">
        <f t="shared" si="9"/>
        <v>649.84892294239387</v>
      </c>
      <c r="H73" s="74">
        <f t="shared" si="10"/>
        <v>649.84892294239387</v>
      </c>
      <c r="I73" s="74">
        <f t="shared" si="11"/>
        <v>649.84892294239387</v>
      </c>
      <c r="J73" s="74">
        <f t="shared" si="12"/>
        <v>649.84892294239387</v>
      </c>
      <c r="K73" s="74">
        <f t="shared" si="13"/>
        <v>649.84892294239387</v>
      </c>
    </row>
    <row r="74" spans="6:11" ht="15.75" customHeight="1">
      <c r="F74" s="85">
        <v>11</v>
      </c>
      <c r="G74" s="74">
        <f t="shared" si="9"/>
        <v>648.66752849465604</v>
      </c>
      <c r="H74" s="74">
        <f t="shared" si="10"/>
        <v>648.66752849465604</v>
      </c>
      <c r="I74" s="74">
        <f t="shared" si="11"/>
        <v>648.66752849465604</v>
      </c>
      <c r="J74" s="74">
        <f t="shared" si="12"/>
        <v>648.66752849465604</v>
      </c>
      <c r="K74" s="74">
        <f t="shared" si="13"/>
        <v>648.66752849465604</v>
      </c>
    </row>
    <row r="75" spans="6:11" ht="15.75" customHeight="1">
      <c r="F75" s="85">
        <v>12</v>
      </c>
      <c r="G75" s="74">
        <f t="shared" si="9"/>
        <v>702.93901667810735</v>
      </c>
      <c r="H75" s="74">
        <f t="shared" si="10"/>
        <v>702.93901667810735</v>
      </c>
      <c r="I75" s="74">
        <f t="shared" si="11"/>
        <v>702.93901667810735</v>
      </c>
      <c r="J75" s="74">
        <f t="shared" si="12"/>
        <v>702.93901667810735</v>
      </c>
      <c r="K75" s="74">
        <f t="shared" si="13"/>
        <v>702.93901667810735</v>
      </c>
    </row>
    <row r="76" spans="6:11" ht="15.75" customHeight="1">
      <c r="F76" s="85">
        <v>13</v>
      </c>
      <c r="H76" s="74">
        <f t="shared" si="10"/>
        <v>701.70186117110916</v>
      </c>
      <c r="I76" s="74">
        <f t="shared" si="11"/>
        <v>701.70186117110916</v>
      </c>
      <c r="J76" s="74">
        <f t="shared" si="12"/>
        <v>701.70186117110916</v>
      </c>
      <c r="K76" s="74">
        <f t="shared" si="13"/>
        <v>701.70186117110916</v>
      </c>
    </row>
    <row r="77" spans="6:11" ht="15.75" customHeight="1">
      <c r="F77" s="85">
        <v>14</v>
      </c>
      <c r="H77" s="74">
        <f t="shared" si="10"/>
        <v>700.46147923997557</v>
      </c>
      <c r="I77" s="74">
        <f t="shared" si="11"/>
        <v>700.46147923997557</v>
      </c>
      <c r="J77" s="74">
        <f t="shared" si="12"/>
        <v>700.46147923997557</v>
      </c>
      <c r="K77" s="74">
        <f t="shared" si="13"/>
        <v>700.46147923997557</v>
      </c>
    </row>
    <row r="78" spans="6:11" ht="15.75" customHeight="1">
      <c r="F78" s="85">
        <v>15</v>
      </c>
      <c r="H78" s="74">
        <f t="shared" si="10"/>
        <v>699.21786247039438</v>
      </c>
      <c r="I78" s="74">
        <f t="shared" si="11"/>
        <v>699.21786247039438</v>
      </c>
      <c r="J78" s="74">
        <f t="shared" si="12"/>
        <v>699.21786247039438</v>
      </c>
      <c r="K78" s="74">
        <f t="shared" si="13"/>
        <v>699.21786247039438</v>
      </c>
    </row>
    <row r="79" spans="6:11" ht="15.75" customHeight="1">
      <c r="F79" s="85">
        <v>16</v>
      </c>
      <c r="H79" s="74">
        <f t="shared" si="10"/>
        <v>697.97100242610918</v>
      </c>
      <c r="I79" s="74">
        <f t="shared" si="11"/>
        <v>697.97100242610918</v>
      </c>
      <c r="J79" s="74">
        <f t="shared" si="12"/>
        <v>697.97100242610918</v>
      </c>
      <c r="K79" s="74">
        <f t="shared" si="13"/>
        <v>697.97100242610918</v>
      </c>
    </row>
    <row r="80" spans="6:11" ht="15.75" customHeight="1">
      <c r="F80" s="85">
        <v>17</v>
      </c>
      <c r="H80" s="74">
        <f t="shared" si="10"/>
        <v>696.72089064886268</v>
      </c>
      <c r="I80" s="74">
        <f t="shared" si="11"/>
        <v>696.72089064886268</v>
      </c>
      <c r="J80" s="74">
        <f t="shared" si="12"/>
        <v>696.72089064886268</v>
      </c>
      <c r="K80" s="74">
        <f t="shared" si="13"/>
        <v>696.72089064886268</v>
      </c>
    </row>
    <row r="81" spans="6:11" ht="15.75" customHeight="1">
      <c r="F81" s="85">
        <v>18</v>
      </c>
      <c r="H81" s="74">
        <f t="shared" si="10"/>
        <v>640.60123372453495</v>
      </c>
      <c r="I81" s="74">
        <f t="shared" si="11"/>
        <v>640.60123372453495</v>
      </c>
      <c r="J81" s="74">
        <f t="shared" si="12"/>
        <v>640.60123372453495</v>
      </c>
      <c r="K81" s="74">
        <f t="shared" si="13"/>
        <v>640.60123372453495</v>
      </c>
    </row>
    <row r="82" spans="6:11" ht="15.75" customHeight="1">
      <c r="F82" s="85">
        <v>19</v>
      </c>
      <c r="H82" s="74">
        <f t="shared" si="10"/>
        <v>639.39641112010145</v>
      </c>
      <c r="I82" s="74">
        <f t="shared" si="11"/>
        <v>639.39641112010145</v>
      </c>
      <c r="J82" s="74">
        <f t="shared" si="12"/>
        <v>639.39641112010145</v>
      </c>
      <c r="K82" s="74">
        <f t="shared" si="13"/>
        <v>639.39641112010145</v>
      </c>
    </row>
    <row r="83" spans="6:11" ht="15.75" customHeight="1">
      <c r="F83" s="85">
        <v>20</v>
      </c>
      <c r="H83" s="74">
        <f t="shared" si="10"/>
        <v>638.18869429799281</v>
      </c>
      <c r="I83" s="74">
        <f t="shared" si="11"/>
        <v>638.18869429799281</v>
      </c>
      <c r="J83" s="74">
        <f t="shared" si="12"/>
        <v>638.18869429799281</v>
      </c>
      <c r="K83" s="74">
        <f t="shared" si="13"/>
        <v>638.18869429799281</v>
      </c>
    </row>
    <row r="84" spans="6:11" ht="15.75" customHeight="1">
      <c r="F84" s="85">
        <v>21</v>
      </c>
      <c r="H84" s="74">
        <f t="shared" si="10"/>
        <v>636.97807630573641</v>
      </c>
      <c r="I84" s="74">
        <f t="shared" si="11"/>
        <v>636.97807630573641</v>
      </c>
      <c r="J84" s="74">
        <f t="shared" si="12"/>
        <v>636.97807630573641</v>
      </c>
      <c r="K84" s="74">
        <f t="shared" si="13"/>
        <v>636.97807630573641</v>
      </c>
    </row>
    <row r="85" spans="6:11" ht="15.75" customHeight="1">
      <c r="F85" s="85">
        <v>22</v>
      </c>
      <c r="H85" s="74">
        <f t="shared" si="10"/>
        <v>635.76455017415867</v>
      </c>
      <c r="I85" s="74">
        <f t="shared" si="11"/>
        <v>635.76455017415867</v>
      </c>
      <c r="J85" s="74">
        <f t="shared" si="12"/>
        <v>635.76455017415867</v>
      </c>
      <c r="K85" s="74">
        <f t="shared" si="13"/>
        <v>635.76455017415867</v>
      </c>
    </row>
    <row r="86" spans="6:11" ht="15.75" customHeight="1">
      <c r="F86" s="85">
        <v>23</v>
      </c>
      <c r="H86" s="74">
        <f t="shared" si="10"/>
        <v>634.54810891734473</v>
      </c>
      <c r="I86" s="74">
        <f t="shared" si="11"/>
        <v>634.54810891734473</v>
      </c>
      <c r="J86" s="74">
        <f t="shared" si="12"/>
        <v>634.54810891734473</v>
      </c>
      <c r="K86" s="74">
        <f t="shared" si="13"/>
        <v>634.54810891734473</v>
      </c>
    </row>
    <row r="87" spans="6:11" ht="15.75" customHeight="1">
      <c r="F87" s="85">
        <v>24</v>
      </c>
      <c r="H87" s="74">
        <f t="shared" si="10"/>
        <v>579.02961088321899</v>
      </c>
      <c r="I87" s="74">
        <f t="shared" si="11"/>
        <v>579.02961088321899</v>
      </c>
      <c r="J87" s="74">
        <f t="shared" si="12"/>
        <v>579.02961088321899</v>
      </c>
      <c r="K87" s="74">
        <f t="shared" si="13"/>
        <v>579.02961088321899</v>
      </c>
    </row>
    <row r="88" spans="6:11" ht="15.75" customHeight="1">
      <c r="F88" s="85">
        <v>25</v>
      </c>
      <c r="I88" s="74">
        <f t="shared" si="11"/>
        <v>577.86773563426732</v>
      </c>
      <c r="J88" s="74">
        <f t="shared" si="12"/>
        <v>577.86773563426732</v>
      </c>
      <c r="K88" s="74">
        <f t="shared" si="13"/>
        <v>577.86773563426732</v>
      </c>
    </row>
    <row r="89" spans="6:11" ht="15.75" customHeight="1">
      <c r="F89" s="85">
        <v>26</v>
      </c>
      <c r="I89" s="74">
        <f t="shared" si="11"/>
        <v>576.70330862923709</v>
      </c>
      <c r="J89" s="74">
        <f t="shared" si="12"/>
        <v>576.70330862923709</v>
      </c>
      <c r="K89" s="74">
        <f t="shared" si="13"/>
        <v>576.70330862923709</v>
      </c>
    </row>
    <row r="90" spans="6:11" ht="15.75" customHeight="1">
      <c r="F90" s="85">
        <v>27</v>
      </c>
      <c r="I90" s="74">
        <f t="shared" si="11"/>
        <v>575.53632426386105</v>
      </c>
      <c r="J90" s="74">
        <f t="shared" si="12"/>
        <v>575.53632426386105</v>
      </c>
      <c r="K90" s="74">
        <f t="shared" si="13"/>
        <v>575.53632426386105</v>
      </c>
    </row>
    <row r="91" spans="6:11" ht="15.75" customHeight="1">
      <c r="F91" s="85">
        <v>28</v>
      </c>
      <c r="I91" s="74">
        <f t="shared" si="11"/>
        <v>574.36677692156422</v>
      </c>
      <c r="J91" s="74">
        <f t="shared" si="12"/>
        <v>574.36677692156422</v>
      </c>
      <c r="K91" s="74">
        <f t="shared" si="13"/>
        <v>574.36677692156422</v>
      </c>
    </row>
    <row r="92" spans="6:11" ht="15.75" customHeight="1">
      <c r="F92" s="85">
        <v>29</v>
      </c>
      <c r="I92" s="74">
        <f t="shared" si="11"/>
        <v>573.19466097343582</v>
      </c>
      <c r="J92" s="74">
        <f t="shared" si="12"/>
        <v>573.19466097343582</v>
      </c>
      <c r="K92" s="74">
        <f t="shared" si="13"/>
        <v>573.19466097343582</v>
      </c>
    </row>
    <row r="93" spans="6:11" ht="15.75" customHeight="1">
      <c r="F93" s="85">
        <v>30</v>
      </c>
      <c r="I93" s="74">
        <f t="shared" si="11"/>
        <v>625.66176876508302</v>
      </c>
      <c r="J93" s="74">
        <f t="shared" si="12"/>
        <v>625.66176876508302</v>
      </c>
      <c r="K93" s="74">
        <f t="shared" si="13"/>
        <v>625.66176876508302</v>
      </c>
    </row>
    <row r="94" spans="6:11" ht="15.75" customHeight="1">
      <c r="F94" s="85">
        <v>31</v>
      </c>
      <c r="I94" s="74">
        <f t="shared" si="11"/>
        <v>624.42232557778652</v>
      </c>
      <c r="J94" s="74">
        <f t="shared" si="12"/>
        <v>624.42232557778652</v>
      </c>
      <c r="K94" s="74">
        <f t="shared" si="13"/>
        <v>624.42232557778652</v>
      </c>
    </row>
    <row r="95" spans="6:11" ht="15.75" customHeight="1">
      <c r="F95" s="85">
        <v>32</v>
      </c>
      <c r="I95" s="74">
        <f t="shared" si="11"/>
        <v>623.17990500745714</v>
      </c>
      <c r="J95" s="74">
        <f t="shared" si="12"/>
        <v>623.17990500745714</v>
      </c>
      <c r="K95" s="74">
        <f t="shared" si="13"/>
        <v>623.17990500745714</v>
      </c>
    </row>
    <row r="96" spans="6:11" ht="15.75" customHeight="1">
      <c r="F96" s="85">
        <v>33</v>
      </c>
      <c r="I96" s="74">
        <f t="shared" si="11"/>
        <v>621.93449990184297</v>
      </c>
      <c r="J96" s="74">
        <f t="shared" si="12"/>
        <v>621.93449990184297</v>
      </c>
      <c r="K96" s="74">
        <f t="shared" si="13"/>
        <v>621.93449990184297</v>
      </c>
    </row>
    <row r="97" spans="6:11" ht="15.75" customHeight="1">
      <c r="F97" s="85">
        <v>34</v>
      </c>
      <c r="I97" s="74">
        <f t="shared" si="11"/>
        <v>620.68610309151131</v>
      </c>
      <c r="J97" s="74">
        <f t="shared" si="12"/>
        <v>620.68610309151131</v>
      </c>
      <c r="K97" s="74">
        <f t="shared" si="13"/>
        <v>620.68610309151131</v>
      </c>
    </row>
    <row r="98" spans="6:11" ht="15.75" customHeight="1">
      <c r="F98" s="85">
        <v>35</v>
      </c>
      <c r="I98" s="74">
        <f t="shared" si="11"/>
        <v>619.4347073898067</v>
      </c>
      <c r="J98" s="74">
        <f t="shared" si="12"/>
        <v>619.4347073898067</v>
      </c>
      <c r="K98" s="74">
        <f t="shared" si="13"/>
        <v>619.4347073898067</v>
      </c>
    </row>
    <row r="99" spans="6:11" ht="15.75" customHeight="1">
      <c r="F99" s="85">
        <v>36</v>
      </c>
      <c r="I99" s="74">
        <f t="shared" si="11"/>
        <v>618.18030559281044</v>
      </c>
      <c r="J99" s="74">
        <f t="shared" si="12"/>
        <v>618.18030559281044</v>
      </c>
      <c r="K99" s="74">
        <f t="shared" si="13"/>
        <v>618.18030559281044</v>
      </c>
    </row>
    <row r="100" spans="6:11" ht="15.75" customHeight="1">
      <c r="F100" s="85">
        <v>37</v>
      </c>
      <c r="J100" s="74">
        <f t="shared" si="12"/>
        <v>616.92289047929819</v>
      </c>
      <c r="K100" s="74">
        <f t="shared" si="13"/>
        <v>616.92289047929819</v>
      </c>
    </row>
    <row r="101" spans="6:11" ht="15.75" customHeight="1">
      <c r="F101" s="85">
        <v>38</v>
      </c>
      <c r="J101" s="74">
        <f t="shared" si="12"/>
        <v>615.66245481069905</v>
      </c>
      <c r="K101" s="74">
        <f t="shared" si="13"/>
        <v>615.66245481069905</v>
      </c>
    </row>
    <row r="102" spans="6:11" ht="15.75" customHeight="1">
      <c r="F102" s="85">
        <v>39</v>
      </c>
      <c r="J102" s="74">
        <f t="shared" si="12"/>
        <v>614.39899133105348</v>
      </c>
      <c r="K102" s="74">
        <f t="shared" si="13"/>
        <v>614.39899133105348</v>
      </c>
    </row>
    <row r="103" spans="6:11" ht="15.75" customHeight="1">
      <c r="F103" s="85">
        <v>40</v>
      </c>
      <c r="J103" s="74">
        <f t="shared" si="12"/>
        <v>613.13249276697195</v>
      </c>
      <c r="K103" s="74">
        <f t="shared" si="13"/>
        <v>613.13249276697195</v>
      </c>
    </row>
    <row r="104" spans="6:11" ht="15.75" customHeight="1">
      <c r="F104" s="85">
        <v>41</v>
      </c>
      <c r="J104" s="74">
        <f t="shared" si="12"/>
        <v>611.86295182759272</v>
      </c>
      <c r="K104" s="74">
        <f t="shared" si="13"/>
        <v>611.86295182759272</v>
      </c>
    </row>
    <row r="105" spans="6:11" ht="15.75" customHeight="1">
      <c r="F105" s="85">
        <v>42</v>
      </c>
      <c r="J105" s="74">
        <f t="shared" si="12"/>
        <v>662.88627162747912</v>
      </c>
      <c r="K105" s="74">
        <f t="shared" si="13"/>
        <v>662.88627162747912</v>
      </c>
    </row>
    <row r="106" spans="6:11" ht="15.75" customHeight="1">
      <c r="F106" s="85">
        <v>43</v>
      </c>
      <c r="J106" s="74">
        <f t="shared" si="12"/>
        <v>661.55159226746207</v>
      </c>
      <c r="K106" s="74">
        <f t="shared" si="13"/>
        <v>661.55159226746207</v>
      </c>
    </row>
    <row r="107" spans="6:11" ht="15.75" customHeight="1">
      <c r="F107" s="85">
        <v>44</v>
      </c>
      <c r="J107" s="74">
        <f t="shared" si="12"/>
        <v>660.21343214720434</v>
      </c>
      <c r="K107" s="74">
        <f t="shared" si="13"/>
        <v>660.21343214720434</v>
      </c>
    </row>
    <row r="108" spans="6:11" ht="15.75" customHeight="1">
      <c r="F108" s="85">
        <v>45</v>
      </c>
      <c r="J108" s="74">
        <f t="shared" si="12"/>
        <v>658.87178218910128</v>
      </c>
      <c r="K108" s="74">
        <f t="shared" si="13"/>
        <v>658.87178218910128</v>
      </c>
    </row>
    <row r="109" spans="6:11" ht="15.75" customHeight="1">
      <c r="F109" s="85">
        <v>46</v>
      </c>
      <c r="J109" s="74">
        <f t="shared" si="12"/>
        <v>657.52663329187396</v>
      </c>
      <c r="K109" s="74">
        <f t="shared" si="13"/>
        <v>657.52663329187396</v>
      </c>
    </row>
    <row r="110" spans="6:11" ht="15.75" customHeight="1">
      <c r="F110" s="85">
        <v>47</v>
      </c>
      <c r="J110" s="74">
        <f t="shared" si="12"/>
        <v>656.17797633050816</v>
      </c>
      <c r="K110" s="74">
        <f t="shared" si="13"/>
        <v>656.17797633050816</v>
      </c>
    </row>
    <row r="111" spans="6:11" ht="15.75" customHeight="1">
      <c r="F111" s="85">
        <v>48</v>
      </c>
      <c r="J111" s="74">
        <f t="shared" si="12"/>
        <v>706.43286129474006</v>
      </c>
      <c r="K111" s="74">
        <f t="shared" si="13"/>
        <v>706.43286129474006</v>
      </c>
    </row>
    <row r="112" spans="6:11" ht="15.75" customHeight="1">
      <c r="F112" s="85">
        <v>49</v>
      </c>
      <c r="K112" s="74">
        <f t="shared" si="13"/>
        <v>705.02267163805152</v>
      </c>
    </row>
    <row r="113" spans="6:11" ht="15.75" customHeight="1">
      <c r="F113" s="85">
        <v>50</v>
      </c>
      <c r="K113" s="74">
        <f t="shared" si="13"/>
        <v>703.60851445519688</v>
      </c>
    </row>
    <row r="114" spans="6:11" ht="15.75" customHeight="1">
      <c r="F114" s="85">
        <v>51</v>
      </c>
      <c r="K114" s="74">
        <f t="shared" si="13"/>
        <v>702.19037858366062</v>
      </c>
    </row>
    <row r="115" spans="6:11" ht="15.75" customHeight="1">
      <c r="F115" s="85">
        <v>52</v>
      </c>
      <c r="K115" s="74">
        <f t="shared" si="13"/>
        <v>700.768252829522</v>
      </c>
    </row>
    <row r="116" spans="6:11" ht="15.75" customHeight="1">
      <c r="F116" s="85">
        <v>53</v>
      </c>
      <c r="K116" s="74">
        <f t="shared" si="13"/>
        <v>699.3421259673662</v>
      </c>
    </row>
    <row r="117" spans="6:11" ht="15.75" customHeight="1">
      <c r="F117" s="85">
        <v>54</v>
      </c>
      <c r="K117" s="74">
        <f t="shared" si="13"/>
        <v>748.84437573195305</v>
      </c>
    </row>
    <row r="118" spans="6:11" ht="15.75" customHeight="1">
      <c r="F118" s="85">
        <v>55</v>
      </c>
      <c r="K118" s="74">
        <f t="shared" si="13"/>
        <v>747.35987903294665</v>
      </c>
    </row>
    <row r="119" spans="6:11" ht="15.75" customHeight="1">
      <c r="F119" s="85">
        <v>56</v>
      </c>
      <c r="K119" s="74">
        <f t="shared" si="13"/>
        <v>745.87090094718985</v>
      </c>
    </row>
    <row r="120" spans="6:11" ht="15.75" customHeight="1">
      <c r="F120" s="85">
        <v>57</v>
      </c>
      <c r="K120" s="74">
        <f t="shared" si="13"/>
        <v>744.37742794630844</v>
      </c>
    </row>
    <row r="121" spans="6:11" ht="15.75" customHeight="1">
      <c r="F121" s="85">
        <v>58</v>
      </c>
      <c r="K121" s="74">
        <f t="shared" si="13"/>
        <v>742.87944646108838</v>
      </c>
    </row>
    <row r="122" spans="6:11" ht="15.75" customHeight="1">
      <c r="F122" s="85">
        <v>59</v>
      </c>
      <c r="K122" s="74">
        <f t="shared" si="13"/>
        <v>741.37694288135356</v>
      </c>
    </row>
    <row r="123" spans="6:11" ht="15.75" customHeight="1">
      <c r="F123" s="85">
        <v>60</v>
      </c>
      <c r="K123" s="74">
        <f t="shared" si="13"/>
        <v>790.14044401056594</v>
      </c>
    </row>
    <row r="124" spans="6:11" ht="15.75" customHeight="1">
      <c r="G124" s="86">
        <f t="shared" ref="G124:K124" si="14">SUM(G64:G123)</f>
        <v>7621.3863319703569</v>
      </c>
      <c r="H124" s="86">
        <f t="shared" si="14"/>
        <v>15521.966113349898</v>
      </c>
      <c r="I124" s="86">
        <f t="shared" si="14"/>
        <v>22753.134535098561</v>
      </c>
      <c r="J124" s="86">
        <f t="shared" si="14"/>
        <v>30488.774865462539</v>
      </c>
      <c r="K124" s="86">
        <f t="shared" si="14"/>
        <v>39260.556225947759</v>
      </c>
    </row>
    <row r="125" spans="6:11" ht="15.75" customHeight="1"/>
    <row r="126" spans="6:11" ht="15.75" customHeight="1"/>
    <row r="127" spans="6:11" ht="15.75" customHeight="1"/>
    <row r="128" spans="6:11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workbookViewId="0"/>
  </sheetViews>
  <sheetFormatPr defaultColWidth="14.42578125" defaultRowHeight="15" customHeight="1"/>
  <cols>
    <col min="1" max="2" width="17.42578125" customWidth="1"/>
    <col min="3" max="3" width="16.85546875" customWidth="1"/>
    <col min="4" max="4" width="9.28515625" customWidth="1"/>
    <col min="5" max="5" width="16.140625" customWidth="1"/>
    <col min="6" max="6" width="9.140625" customWidth="1"/>
    <col min="7" max="11" width="17.85546875" customWidth="1"/>
    <col min="12" max="26" width="9.140625" customWidth="1"/>
  </cols>
  <sheetData>
    <row r="1" spans="1:11">
      <c r="A1" s="69" t="s">
        <v>38</v>
      </c>
      <c r="B1" s="70" t="e">
        <f t="shared" ref="B1:B3" si="0">#REF!</f>
        <v>#REF!</v>
      </c>
      <c r="C1" s="69"/>
      <c r="D1" s="69"/>
      <c r="E1" s="69"/>
    </row>
    <row r="2" spans="1:11">
      <c r="A2" s="69" t="s">
        <v>23</v>
      </c>
      <c r="B2" s="71" t="e">
        <f t="shared" si="0"/>
        <v>#REF!</v>
      </c>
      <c r="C2" s="69"/>
      <c r="D2" s="69"/>
      <c r="E2" s="69"/>
    </row>
    <row r="3" spans="1:11">
      <c r="A3" s="69" t="s">
        <v>1</v>
      </c>
      <c r="B3" s="69" t="e">
        <f t="shared" si="0"/>
        <v>#REF!</v>
      </c>
      <c r="C3" s="69"/>
      <c r="D3" s="69"/>
      <c r="E3" s="69"/>
    </row>
    <row r="4" spans="1:11">
      <c r="A4" s="69" t="s">
        <v>39</v>
      </c>
      <c r="B4" s="72" t="e">
        <f>PMT((POWER($B$2/100/2+1, 1/6)-1),B3*12,B1)</f>
        <v>#REF!</v>
      </c>
      <c r="C4" s="69"/>
      <c r="D4" s="69"/>
      <c r="E4" s="69"/>
    </row>
    <row r="5" spans="1:11">
      <c r="A5" s="69" t="s">
        <v>40</v>
      </c>
      <c r="B5" s="72" t="e">
        <f>B4*-1</f>
        <v>#REF!</v>
      </c>
      <c r="C5" s="69"/>
      <c r="D5" s="69"/>
      <c r="E5" s="69"/>
    </row>
    <row r="6" spans="1:11">
      <c r="A6" s="69"/>
      <c r="B6" s="69"/>
      <c r="C6" s="69"/>
      <c r="D6" s="69"/>
      <c r="E6" s="69"/>
    </row>
    <row r="7" spans="1:11">
      <c r="A7" s="69" t="s">
        <v>41</v>
      </c>
      <c r="B7" s="69" t="s">
        <v>42</v>
      </c>
      <c r="C7" s="69" t="s">
        <v>43</v>
      </c>
      <c r="D7" s="69" t="s">
        <v>44</v>
      </c>
      <c r="E7" s="69" t="s">
        <v>41</v>
      </c>
      <c r="G7" s="69" t="s">
        <v>45</v>
      </c>
      <c r="H7" s="69" t="s">
        <v>46</v>
      </c>
      <c r="I7" s="69" t="s">
        <v>47</v>
      </c>
      <c r="J7" s="69" t="s">
        <v>48</v>
      </c>
      <c r="K7" s="69" t="s">
        <v>49</v>
      </c>
    </row>
    <row r="8" spans="1:11">
      <c r="A8" s="73" t="e">
        <f>B1</f>
        <v>#REF!</v>
      </c>
      <c r="B8" s="69">
        <v>1</v>
      </c>
      <c r="C8" s="73" t="e">
        <f t="shared" ref="C8:C67" si="1">A8*(POWER($B$2/100/2+1, 1/6)-1)</f>
        <v>#REF!</v>
      </c>
      <c r="D8" s="72" t="e">
        <f t="shared" ref="D8:D67" si="2">$B$5 -C8</f>
        <v>#REF!</v>
      </c>
      <c r="E8" s="73" t="e">
        <f t="shared" ref="E8:E67" si="3">A8-D8</f>
        <v>#REF!</v>
      </c>
      <c r="G8" s="74" t="e">
        <f t="shared" ref="G8:G19" si="4">C8</f>
        <v>#REF!</v>
      </c>
      <c r="H8" s="74" t="e">
        <f t="shared" ref="H8:H31" si="5">C8</f>
        <v>#REF!</v>
      </c>
      <c r="I8" s="74" t="e">
        <f t="shared" ref="I8:I43" si="6">C8</f>
        <v>#REF!</v>
      </c>
      <c r="J8" s="74" t="e">
        <f t="shared" ref="J8:J55" si="7">C8</f>
        <v>#REF!</v>
      </c>
      <c r="K8" s="74" t="e">
        <f t="shared" ref="K8:K67" si="8">C8</f>
        <v>#REF!</v>
      </c>
    </row>
    <row r="9" spans="1:11">
      <c r="A9" s="73" t="e">
        <f t="shared" ref="A9:A67" si="9">E8</f>
        <v>#REF!</v>
      </c>
      <c r="B9" s="69">
        <v>2</v>
      </c>
      <c r="C9" s="73" t="e">
        <f t="shared" si="1"/>
        <v>#REF!</v>
      </c>
      <c r="D9" s="72" t="e">
        <f t="shared" si="2"/>
        <v>#REF!</v>
      </c>
      <c r="E9" s="73" t="e">
        <f t="shared" si="3"/>
        <v>#REF!</v>
      </c>
      <c r="G9" s="74" t="e">
        <f t="shared" si="4"/>
        <v>#REF!</v>
      </c>
      <c r="H9" s="74" t="e">
        <f t="shared" si="5"/>
        <v>#REF!</v>
      </c>
      <c r="I9" s="74" t="e">
        <f t="shared" si="6"/>
        <v>#REF!</v>
      </c>
      <c r="J9" s="74" t="e">
        <f t="shared" si="7"/>
        <v>#REF!</v>
      </c>
      <c r="K9" s="74" t="e">
        <f t="shared" si="8"/>
        <v>#REF!</v>
      </c>
    </row>
    <row r="10" spans="1:11">
      <c r="A10" s="73" t="e">
        <f t="shared" si="9"/>
        <v>#REF!</v>
      </c>
      <c r="B10" s="69">
        <v>3</v>
      </c>
      <c r="C10" s="73" t="e">
        <f t="shared" si="1"/>
        <v>#REF!</v>
      </c>
      <c r="D10" s="72" t="e">
        <f t="shared" si="2"/>
        <v>#REF!</v>
      </c>
      <c r="E10" s="73" t="e">
        <f t="shared" si="3"/>
        <v>#REF!</v>
      </c>
      <c r="G10" s="74" t="e">
        <f t="shared" si="4"/>
        <v>#REF!</v>
      </c>
      <c r="H10" s="74" t="e">
        <f t="shared" si="5"/>
        <v>#REF!</v>
      </c>
      <c r="I10" s="74" t="e">
        <f t="shared" si="6"/>
        <v>#REF!</v>
      </c>
      <c r="J10" s="74" t="e">
        <f t="shared" si="7"/>
        <v>#REF!</v>
      </c>
      <c r="K10" s="74" t="e">
        <f t="shared" si="8"/>
        <v>#REF!</v>
      </c>
    </row>
    <row r="11" spans="1:11">
      <c r="A11" s="73" t="e">
        <f t="shared" si="9"/>
        <v>#REF!</v>
      </c>
      <c r="B11" s="69">
        <v>4</v>
      </c>
      <c r="C11" s="73" t="e">
        <f t="shared" si="1"/>
        <v>#REF!</v>
      </c>
      <c r="D11" s="72" t="e">
        <f t="shared" si="2"/>
        <v>#REF!</v>
      </c>
      <c r="E11" s="73" t="e">
        <f t="shared" si="3"/>
        <v>#REF!</v>
      </c>
      <c r="G11" s="74" t="e">
        <f t="shared" si="4"/>
        <v>#REF!</v>
      </c>
      <c r="H11" s="74" t="e">
        <f t="shared" si="5"/>
        <v>#REF!</v>
      </c>
      <c r="I11" s="74" t="e">
        <f t="shared" si="6"/>
        <v>#REF!</v>
      </c>
      <c r="J11" s="74" t="e">
        <f t="shared" si="7"/>
        <v>#REF!</v>
      </c>
      <c r="K11" s="74" t="e">
        <f t="shared" si="8"/>
        <v>#REF!</v>
      </c>
    </row>
    <row r="12" spans="1:11">
      <c r="A12" s="73" t="e">
        <f t="shared" si="9"/>
        <v>#REF!</v>
      </c>
      <c r="B12" s="69">
        <v>5</v>
      </c>
      <c r="C12" s="73" t="e">
        <f t="shared" si="1"/>
        <v>#REF!</v>
      </c>
      <c r="D12" s="72" t="e">
        <f t="shared" si="2"/>
        <v>#REF!</v>
      </c>
      <c r="E12" s="73" t="e">
        <f t="shared" si="3"/>
        <v>#REF!</v>
      </c>
      <c r="G12" s="74" t="e">
        <f t="shared" si="4"/>
        <v>#REF!</v>
      </c>
      <c r="H12" s="74" t="e">
        <f t="shared" si="5"/>
        <v>#REF!</v>
      </c>
      <c r="I12" s="74" t="e">
        <f t="shared" si="6"/>
        <v>#REF!</v>
      </c>
      <c r="J12" s="74" t="e">
        <f t="shared" si="7"/>
        <v>#REF!</v>
      </c>
      <c r="K12" s="74" t="e">
        <f t="shared" si="8"/>
        <v>#REF!</v>
      </c>
    </row>
    <row r="13" spans="1:11">
      <c r="A13" s="73" t="e">
        <f t="shared" si="9"/>
        <v>#REF!</v>
      </c>
      <c r="B13" s="69">
        <v>6</v>
      </c>
      <c r="C13" s="73" t="e">
        <f t="shared" si="1"/>
        <v>#REF!</v>
      </c>
      <c r="D13" s="72" t="e">
        <f t="shared" si="2"/>
        <v>#REF!</v>
      </c>
      <c r="E13" s="73" t="e">
        <f t="shared" si="3"/>
        <v>#REF!</v>
      </c>
      <c r="G13" s="74" t="e">
        <f t="shared" si="4"/>
        <v>#REF!</v>
      </c>
      <c r="H13" s="74" t="e">
        <f t="shared" si="5"/>
        <v>#REF!</v>
      </c>
      <c r="I13" s="74" t="e">
        <f t="shared" si="6"/>
        <v>#REF!</v>
      </c>
      <c r="J13" s="74" t="e">
        <f t="shared" si="7"/>
        <v>#REF!</v>
      </c>
      <c r="K13" s="74" t="e">
        <f t="shared" si="8"/>
        <v>#REF!</v>
      </c>
    </row>
    <row r="14" spans="1:11">
      <c r="A14" s="73" t="e">
        <f t="shared" si="9"/>
        <v>#REF!</v>
      </c>
      <c r="B14" s="69">
        <v>7</v>
      </c>
      <c r="C14" s="73" t="e">
        <f t="shared" si="1"/>
        <v>#REF!</v>
      </c>
      <c r="D14" s="72" t="e">
        <f t="shared" si="2"/>
        <v>#REF!</v>
      </c>
      <c r="E14" s="73" t="e">
        <f t="shared" si="3"/>
        <v>#REF!</v>
      </c>
      <c r="G14" s="74" t="e">
        <f t="shared" si="4"/>
        <v>#REF!</v>
      </c>
      <c r="H14" s="74" t="e">
        <f t="shared" si="5"/>
        <v>#REF!</v>
      </c>
      <c r="I14" s="74" t="e">
        <f t="shared" si="6"/>
        <v>#REF!</v>
      </c>
      <c r="J14" s="74" t="e">
        <f t="shared" si="7"/>
        <v>#REF!</v>
      </c>
      <c r="K14" s="74" t="e">
        <f t="shared" si="8"/>
        <v>#REF!</v>
      </c>
    </row>
    <row r="15" spans="1:11">
      <c r="A15" s="73" t="e">
        <f t="shared" si="9"/>
        <v>#REF!</v>
      </c>
      <c r="B15" s="69">
        <v>8</v>
      </c>
      <c r="C15" s="73" t="e">
        <f t="shared" si="1"/>
        <v>#REF!</v>
      </c>
      <c r="D15" s="72" t="e">
        <f t="shared" si="2"/>
        <v>#REF!</v>
      </c>
      <c r="E15" s="73" t="e">
        <f t="shared" si="3"/>
        <v>#REF!</v>
      </c>
      <c r="G15" s="74" t="e">
        <f t="shared" si="4"/>
        <v>#REF!</v>
      </c>
      <c r="H15" s="74" t="e">
        <f t="shared" si="5"/>
        <v>#REF!</v>
      </c>
      <c r="I15" s="74" t="e">
        <f t="shared" si="6"/>
        <v>#REF!</v>
      </c>
      <c r="J15" s="74" t="e">
        <f t="shared" si="7"/>
        <v>#REF!</v>
      </c>
      <c r="K15" s="74" t="e">
        <f t="shared" si="8"/>
        <v>#REF!</v>
      </c>
    </row>
    <row r="16" spans="1:11">
      <c r="A16" s="73" t="e">
        <f t="shared" si="9"/>
        <v>#REF!</v>
      </c>
      <c r="B16" s="69">
        <v>9</v>
      </c>
      <c r="C16" s="73" t="e">
        <f t="shared" si="1"/>
        <v>#REF!</v>
      </c>
      <c r="D16" s="72" t="e">
        <f t="shared" si="2"/>
        <v>#REF!</v>
      </c>
      <c r="E16" s="73" t="e">
        <f t="shared" si="3"/>
        <v>#REF!</v>
      </c>
      <c r="G16" s="74" t="e">
        <f t="shared" si="4"/>
        <v>#REF!</v>
      </c>
      <c r="H16" s="74" t="e">
        <f t="shared" si="5"/>
        <v>#REF!</v>
      </c>
      <c r="I16" s="74" t="e">
        <f t="shared" si="6"/>
        <v>#REF!</v>
      </c>
      <c r="J16" s="74" t="e">
        <f t="shared" si="7"/>
        <v>#REF!</v>
      </c>
      <c r="K16" s="74" t="e">
        <f t="shared" si="8"/>
        <v>#REF!</v>
      </c>
    </row>
    <row r="17" spans="1:11">
      <c r="A17" s="73" t="e">
        <f t="shared" si="9"/>
        <v>#REF!</v>
      </c>
      <c r="B17" s="69">
        <v>10</v>
      </c>
      <c r="C17" s="73" t="e">
        <f t="shared" si="1"/>
        <v>#REF!</v>
      </c>
      <c r="D17" s="72" t="e">
        <f t="shared" si="2"/>
        <v>#REF!</v>
      </c>
      <c r="E17" s="73" t="e">
        <f t="shared" si="3"/>
        <v>#REF!</v>
      </c>
      <c r="G17" s="74" t="e">
        <f t="shared" si="4"/>
        <v>#REF!</v>
      </c>
      <c r="H17" s="74" t="e">
        <f t="shared" si="5"/>
        <v>#REF!</v>
      </c>
      <c r="I17" s="74" t="e">
        <f t="shared" si="6"/>
        <v>#REF!</v>
      </c>
      <c r="J17" s="74" t="e">
        <f t="shared" si="7"/>
        <v>#REF!</v>
      </c>
      <c r="K17" s="74" t="e">
        <f t="shared" si="8"/>
        <v>#REF!</v>
      </c>
    </row>
    <row r="18" spans="1:11">
      <c r="A18" s="73" t="e">
        <f t="shared" si="9"/>
        <v>#REF!</v>
      </c>
      <c r="B18" s="69">
        <v>11</v>
      </c>
      <c r="C18" s="73" t="e">
        <f t="shared" si="1"/>
        <v>#REF!</v>
      </c>
      <c r="D18" s="72" t="e">
        <f t="shared" si="2"/>
        <v>#REF!</v>
      </c>
      <c r="E18" s="73" t="e">
        <f t="shared" si="3"/>
        <v>#REF!</v>
      </c>
      <c r="G18" s="74" t="e">
        <f t="shared" si="4"/>
        <v>#REF!</v>
      </c>
      <c r="H18" s="74" t="e">
        <f t="shared" si="5"/>
        <v>#REF!</v>
      </c>
      <c r="I18" s="74" t="e">
        <f t="shared" si="6"/>
        <v>#REF!</v>
      </c>
      <c r="J18" s="74" t="e">
        <f t="shared" si="7"/>
        <v>#REF!</v>
      </c>
      <c r="K18" s="74" t="e">
        <f t="shared" si="8"/>
        <v>#REF!</v>
      </c>
    </row>
    <row r="19" spans="1:11">
      <c r="A19" s="73" t="e">
        <f t="shared" si="9"/>
        <v>#REF!</v>
      </c>
      <c r="B19" s="69">
        <v>12</v>
      </c>
      <c r="C19" s="73" t="e">
        <f t="shared" si="1"/>
        <v>#REF!</v>
      </c>
      <c r="D19" s="72" t="e">
        <f t="shared" si="2"/>
        <v>#REF!</v>
      </c>
      <c r="E19" s="73" t="e">
        <f t="shared" si="3"/>
        <v>#REF!</v>
      </c>
      <c r="G19" s="74" t="e">
        <f t="shared" si="4"/>
        <v>#REF!</v>
      </c>
      <c r="H19" s="74" t="e">
        <f t="shared" si="5"/>
        <v>#REF!</v>
      </c>
      <c r="I19" s="74" t="e">
        <f t="shared" si="6"/>
        <v>#REF!</v>
      </c>
      <c r="J19" s="74" t="e">
        <f t="shared" si="7"/>
        <v>#REF!</v>
      </c>
      <c r="K19" s="74" t="e">
        <f t="shared" si="8"/>
        <v>#REF!</v>
      </c>
    </row>
    <row r="20" spans="1:11">
      <c r="A20" s="73" t="e">
        <f t="shared" si="9"/>
        <v>#REF!</v>
      </c>
      <c r="B20" s="69">
        <v>13</v>
      </c>
      <c r="C20" s="73" t="e">
        <f t="shared" si="1"/>
        <v>#REF!</v>
      </c>
      <c r="D20" s="72" t="e">
        <f t="shared" si="2"/>
        <v>#REF!</v>
      </c>
      <c r="E20" s="73" t="e">
        <f t="shared" si="3"/>
        <v>#REF!</v>
      </c>
      <c r="H20" s="74" t="e">
        <f t="shared" si="5"/>
        <v>#REF!</v>
      </c>
      <c r="I20" s="74" t="e">
        <f t="shared" si="6"/>
        <v>#REF!</v>
      </c>
      <c r="J20" s="74" t="e">
        <f t="shared" si="7"/>
        <v>#REF!</v>
      </c>
      <c r="K20" s="74" t="e">
        <f t="shared" si="8"/>
        <v>#REF!</v>
      </c>
    </row>
    <row r="21" spans="1:11" ht="15.75" customHeight="1">
      <c r="A21" s="73" t="e">
        <f t="shared" si="9"/>
        <v>#REF!</v>
      </c>
      <c r="B21" s="69">
        <v>14</v>
      </c>
      <c r="C21" s="73" t="e">
        <f t="shared" si="1"/>
        <v>#REF!</v>
      </c>
      <c r="D21" s="72" t="e">
        <f t="shared" si="2"/>
        <v>#REF!</v>
      </c>
      <c r="E21" s="73" t="e">
        <f t="shared" si="3"/>
        <v>#REF!</v>
      </c>
      <c r="H21" s="74" t="e">
        <f t="shared" si="5"/>
        <v>#REF!</v>
      </c>
      <c r="I21" s="74" t="e">
        <f t="shared" si="6"/>
        <v>#REF!</v>
      </c>
      <c r="J21" s="74" t="e">
        <f t="shared" si="7"/>
        <v>#REF!</v>
      </c>
      <c r="K21" s="74" t="e">
        <f t="shared" si="8"/>
        <v>#REF!</v>
      </c>
    </row>
    <row r="22" spans="1:11" ht="15.75" customHeight="1">
      <c r="A22" s="73" t="e">
        <f t="shared" si="9"/>
        <v>#REF!</v>
      </c>
      <c r="B22" s="69">
        <v>15</v>
      </c>
      <c r="C22" s="73" t="e">
        <f t="shared" si="1"/>
        <v>#REF!</v>
      </c>
      <c r="D22" s="72" t="e">
        <f t="shared" si="2"/>
        <v>#REF!</v>
      </c>
      <c r="E22" s="73" t="e">
        <f t="shared" si="3"/>
        <v>#REF!</v>
      </c>
      <c r="H22" s="74" t="e">
        <f t="shared" si="5"/>
        <v>#REF!</v>
      </c>
      <c r="I22" s="74" t="e">
        <f t="shared" si="6"/>
        <v>#REF!</v>
      </c>
      <c r="J22" s="74" t="e">
        <f t="shared" si="7"/>
        <v>#REF!</v>
      </c>
      <c r="K22" s="74" t="e">
        <f t="shared" si="8"/>
        <v>#REF!</v>
      </c>
    </row>
    <row r="23" spans="1:11" ht="15.75" customHeight="1">
      <c r="A23" s="73" t="e">
        <f t="shared" si="9"/>
        <v>#REF!</v>
      </c>
      <c r="B23" s="69">
        <v>16</v>
      </c>
      <c r="C23" s="73" t="e">
        <f t="shared" si="1"/>
        <v>#REF!</v>
      </c>
      <c r="D23" s="72" t="e">
        <f t="shared" si="2"/>
        <v>#REF!</v>
      </c>
      <c r="E23" s="73" t="e">
        <f t="shared" si="3"/>
        <v>#REF!</v>
      </c>
      <c r="H23" s="74" t="e">
        <f t="shared" si="5"/>
        <v>#REF!</v>
      </c>
      <c r="I23" s="74" t="e">
        <f t="shared" si="6"/>
        <v>#REF!</v>
      </c>
      <c r="J23" s="74" t="e">
        <f t="shared" si="7"/>
        <v>#REF!</v>
      </c>
      <c r="K23" s="74" t="e">
        <f t="shared" si="8"/>
        <v>#REF!</v>
      </c>
    </row>
    <row r="24" spans="1:11" ht="15.75" customHeight="1">
      <c r="A24" s="73" t="e">
        <f t="shared" si="9"/>
        <v>#REF!</v>
      </c>
      <c r="B24" s="69">
        <v>17</v>
      </c>
      <c r="C24" s="73" t="e">
        <f t="shared" si="1"/>
        <v>#REF!</v>
      </c>
      <c r="D24" s="72" t="e">
        <f t="shared" si="2"/>
        <v>#REF!</v>
      </c>
      <c r="E24" s="73" t="e">
        <f t="shared" si="3"/>
        <v>#REF!</v>
      </c>
      <c r="H24" s="74" t="e">
        <f t="shared" si="5"/>
        <v>#REF!</v>
      </c>
      <c r="I24" s="74" t="e">
        <f t="shared" si="6"/>
        <v>#REF!</v>
      </c>
      <c r="J24" s="74" t="e">
        <f t="shared" si="7"/>
        <v>#REF!</v>
      </c>
      <c r="K24" s="74" t="e">
        <f t="shared" si="8"/>
        <v>#REF!</v>
      </c>
    </row>
    <row r="25" spans="1:11" ht="15.75" customHeight="1">
      <c r="A25" s="73" t="e">
        <f t="shared" si="9"/>
        <v>#REF!</v>
      </c>
      <c r="B25" s="69">
        <v>18</v>
      </c>
      <c r="C25" s="73" t="e">
        <f t="shared" si="1"/>
        <v>#REF!</v>
      </c>
      <c r="D25" s="72" t="e">
        <f t="shared" si="2"/>
        <v>#REF!</v>
      </c>
      <c r="E25" s="73" t="e">
        <f t="shared" si="3"/>
        <v>#REF!</v>
      </c>
      <c r="H25" s="74" t="e">
        <f t="shared" si="5"/>
        <v>#REF!</v>
      </c>
      <c r="I25" s="74" t="e">
        <f t="shared" si="6"/>
        <v>#REF!</v>
      </c>
      <c r="J25" s="74" t="e">
        <f t="shared" si="7"/>
        <v>#REF!</v>
      </c>
      <c r="K25" s="74" t="e">
        <f t="shared" si="8"/>
        <v>#REF!</v>
      </c>
    </row>
    <row r="26" spans="1:11" ht="15.75" customHeight="1">
      <c r="A26" s="73" t="e">
        <f t="shared" si="9"/>
        <v>#REF!</v>
      </c>
      <c r="B26" s="69">
        <v>19</v>
      </c>
      <c r="C26" s="73" t="e">
        <f t="shared" si="1"/>
        <v>#REF!</v>
      </c>
      <c r="D26" s="72" t="e">
        <f t="shared" si="2"/>
        <v>#REF!</v>
      </c>
      <c r="E26" s="73" t="e">
        <f t="shared" si="3"/>
        <v>#REF!</v>
      </c>
      <c r="H26" s="74" t="e">
        <f t="shared" si="5"/>
        <v>#REF!</v>
      </c>
      <c r="I26" s="74" t="e">
        <f t="shared" si="6"/>
        <v>#REF!</v>
      </c>
      <c r="J26" s="74" t="e">
        <f t="shared" si="7"/>
        <v>#REF!</v>
      </c>
      <c r="K26" s="74" t="e">
        <f t="shared" si="8"/>
        <v>#REF!</v>
      </c>
    </row>
    <row r="27" spans="1:11" ht="15.75" customHeight="1">
      <c r="A27" s="73" t="e">
        <f t="shared" si="9"/>
        <v>#REF!</v>
      </c>
      <c r="B27" s="69">
        <v>20</v>
      </c>
      <c r="C27" s="73" t="e">
        <f t="shared" si="1"/>
        <v>#REF!</v>
      </c>
      <c r="D27" s="72" t="e">
        <f t="shared" si="2"/>
        <v>#REF!</v>
      </c>
      <c r="E27" s="73" t="e">
        <f t="shared" si="3"/>
        <v>#REF!</v>
      </c>
      <c r="H27" s="74" t="e">
        <f t="shared" si="5"/>
        <v>#REF!</v>
      </c>
      <c r="I27" s="74" t="e">
        <f t="shared" si="6"/>
        <v>#REF!</v>
      </c>
      <c r="J27" s="74" t="e">
        <f t="shared" si="7"/>
        <v>#REF!</v>
      </c>
      <c r="K27" s="74" t="e">
        <f t="shared" si="8"/>
        <v>#REF!</v>
      </c>
    </row>
    <row r="28" spans="1:11" ht="15.75" customHeight="1">
      <c r="A28" s="73" t="e">
        <f t="shared" si="9"/>
        <v>#REF!</v>
      </c>
      <c r="B28" s="69">
        <v>21</v>
      </c>
      <c r="C28" s="73" t="e">
        <f t="shared" si="1"/>
        <v>#REF!</v>
      </c>
      <c r="D28" s="72" t="e">
        <f t="shared" si="2"/>
        <v>#REF!</v>
      </c>
      <c r="E28" s="73" t="e">
        <f t="shared" si="3"/>
        <v>#REF!</v>
      </c>
      <c r="H28" s="74" t="e">
        <f t="shared" si="5"/>
        <v>#REF!</v>
      </c>
      <c r="I28" s="74" t="e">
        <f t="shared" si="6"/>
        <v>#REF!</v>
      </c>
      <c r="J28" s="74" t="e">
        <f t="shared" si="7"/>
        <v>#REF!</v>
      </c>
      <c r="K28" s="74" t="e">
        <f t="shared" si="8"/>
        <v>#REF!</v>
      </c>
    </row>
    <row r="29" spans="1:11" ht="15.75" customHeight="1">
      <c r="A29" s="73" t="e">
        <f t="shared" si="9"/>
        <v>#REF!</v>
      </c>
      <c r="B29" s="69">
        <v>22</v>
      </c>
      <c r="C29" s="73" t="e">
        <f t="shared" si="1"/>
        <v>#REF!</v>
      </c>
      <c r="D29" s="72" t="e">
        <f t="shared" si="2"/>
        <v>#REF!</v>
      </c>
      <c r="E29" s="73" t="e">
        <f t="shared" si="3"/>
        <v>#REF!</v>
      </c>
      <c r="H29" s="74" t="e">
        <f t="shared" si="5"/>
        <v>#REF!</v>
      </c>
      <c r="I29" s="74" t="e">
        <f t="shared" si="6"/>
        <v>#REF!</v>
      </c>
      <c r="J29" s="74" t="e">
        <f t="shared" si="7"/>
        <v>#REF!</v>
      </c>
      <c r="K29" s="74" t="e">
        <f t="shared" si="8"/>
        <v>#REF!</v>
      </c>
    </row>
    <row r="30" spans="1:11" ht="15.75" customHeight="1">
      <c r="A30" s="73" t="e">
        <f t="shared" si="9"/>
        <v>#REF!</v>
      </c>
      <c r="B30" s="69">
        <v>23</v>
      </c>
      <c r="C30" s="73" t="e">
        <f t="shared" si="1"/>
        <v>#REF!</v>
      </c>
      <c r="D30" s="72" t="e">
        <f t="shared" si="2"/>
        <v>#REF!</v>
      </c>
      <c r="E30" s="73" t="e">
        <f t="shared" si="3"/>
        <v>#REF!</v>
      </c>
      <c r="H30" s="74" t="e">
        <f t="shared" si="5"/>
        <v>#REF!</v>
      </c>
      <c r="I30" s="74" t="e">
        <f t="shared" si="6"/>
        <v>#REF!</v>
      </c>
      <c r="J30" s="74" t="e">
        <f t="shared" si="7"/>
        <v>#REF!</v>
      </c>
      <c r="K30" s="74" t="e">
        <f t="shared" si="8"/>
        <v>#REF!</v>
      </c>
    </row>
    <row r="31" spans="1:11" ht="15.75" customHeight="1">
      <c r="A31" s="73" t="e">
        <f t="shared" si="9"/>
        <v>#REF!</v>
      </c>
      <c r="B31" s="69">
        <v>24</v>
      </c>
      <c r="C31" s="73" t="e">
        <f t="shared" si="1"/>
        <v>#REF!</v>
      </c>
      <c r="D31" s="72" t="e">
        <f t="shared" si="2"/>
        <v>#REF!</v>
      </c>
      <c r="E31" s="73" t="e">
        <f t="shared" si="3"/>
        <v>#REF!</v>
      </c>
      <c r="H31" s="74" t="e">
        <f t="shared" si="5"/>
        <v>#REF!</v>
      </c>
      <c r="I31" s="74" t="e">
        <f t="shared" si="6"/>
        <v>#REF!</v>
      </c>
      <c r="J31" s="74" t="e">
        <f t="shared" si="7"/>
        <v>#REF!</v>
      </c>
      <c r="K31" s="74" t="e">
        <f t="shared" si="8"/>
        <v>#REF!</v>
      </c>
    </row>
    <row r="32" spans="1:11" ht="15.75" customHeight="1">
      <c r="A32" s="73" t="e">
        <f t="shared" si="9"/>
        <v>#REF!</v>
      </c>
      <c r="B32" s="69">
        <v>25</v>
      </c>
      <c r="C32" s="73" t="e">
        <f t="shared" si="1"/>
        <v>#REF!</v>
      </c>
      <c r="D32" s="72" t="e">
        <f t="shared" si="2"/>
        <v>#REF!</v>
      </c>
      <c r="E32" s="73" t="e">
        <f t="shared" si="3"/>
        <v>#REF!</v>
      </c>
      <c r="I32" s="74" t="e">
        <f t="shared" si="6"/>
        <v>#REF!</v>
      </c>
      <c r="J32" s="74" t="e">
        <f t="shared" si="7"/>
        <v>#REF!</v>
      </c>
      <c r="K32" s="74" t="e">
        <f t="shared" si="8"/>
        <v>#REF!</v>
      </c>
    </row>
    <row r="33" spans="1:11" ht="15.75" customHeight="1">
      <c r="A33" s="73" t="e">
        <f t="shared" si="9"/>
        <v>#REF!</v>
      </c>
      <c r="B33" s="69">
        <v>26</v>
      </c>
      <c r="C33" s="73" t="e">
        <f t="shared" si="1"/>
        <v>#REF!</v>
      </c>
      <c r="D33" s="72" t="e">
        <f t="shared" si="2"/>
        <v>#REF!</v>
      </c>
      <c r="E33" s="73" t="e">
        <f t="shared" si="3"/>
        <v>#REF!</v>
      </c>
      <c r="I33" s="74" t="e">
        <f t="shared" si="6"/>
        <v>#REF!</v>
      </c>
      <c r="J33" s="74" t="e">
        <f t="shared" si="7"/>
        <v>#REF!</v>
      </c>
      <c r="K33" s="74" t="e">
        <f t="shared" si="8"/>
        <v>#REF!</v>
      </c>
    </row>
    <row r="34" spans="1:11" ht="15.75" customHeight="1">
      <c r="A34" s="73" t="e">
        <f t="shared" si="9"/>
        <v>#REF!</v>
      </c>
      <c r="B34" s="69">
        <v>27</v>
      </c>
      <c r="C34" s="73" t="e">
        <f t="shared" si="1"/>
        <v>#REF!</v>
      </c>
      <c r="D34" s="72" t="e">
        <f t="shared" si="2"/>
        <v>#REF!</v>
      </c>
      <c r="E34" s="73" t="e">
        <f t="shared" si="3"/>
        <v>#REF!</v>
      </c>
      <c r="I34" s="74" t="e">
        <f t="shared" si="6"/>
        <v>#REF!</v>
      </c>
      <c r="J34" s="74" t="e">
        <f t="shared" si="7"/>
        <v>#REF!</v>
      </c>
      <c r="K34" s="74" t="e">
        <f t="shared" si="8"/>
        <v>#REF!</v>
      </c>
    </row>
    <row r="35" spans="1:11" ht="15.75" customHeight="1">
      <c r="A35" s="73" t="e">
        <f t="shared" si="9"/>
        <v>#REF!</v>
      </c>
      <c r="B35" s="69">
        <v>28</v>
      </c>
      <c r="C35" s="73" t="e">
        <f t="shared" si="1"/>
        <v>#REF!</v>
      </c>
      <c r="D35" s="72" t="e">
        <f t="shared" si="2"/>
        <v>#REF!</v>
      </c>
      <c r="E35" s="73" t="e">
        <f t="shared" si="3"/>
        <v>#REF!</v>
      </c>
      <c r="I35" s="74" t="e">
        <f t="shared" si="6"/>
        <v>#REF!</v>
      </c>
      <c r="J35" s="74" t="e">
        <f t="shared" si="7"/>
        <v>#REF!</v>
      </c>
      <c r="K35" s="74" t="e">
        <f t="shared" si="8"/>
        <v>#REF!</v>
      </c>
    </row>
    <row r="36" spans="1:11" ht="15.75" customHeight="1">
      <c r="A36" s="73" t="e">
        <f t="shared" si="9"/>
        <v>#REF!</v>
      </c>
      <c r="B36" s="69">
        <v>29</v>
      </c>
      <c r="C36" s="73" t="e">
        <f t="shared" si="1"/>
        <v>#REF!</v>
      </c>
      <c r="D36" s="72" t="e">
        <f t="shared" si="2"/>
        <v>#REF!</v>
      </c>
      <c r="E36" s="73" t="e">
        <f t="shared" si="3"/>
        <v>#REF!</v>
      </c>
      <c r="I36" s="74" t="e">
        <f t="shared" si="6"/>
        <v>#REF!</v>
      </c>
      <c r="J36" s="74" t="e">
        <f t="shared" si="7"/>
        <v>#REF!</v>
      </c>
      <c r="K36" s="74" t="e">
        <f t="shared" si="8"/>
        <v>#REF!</v>
      </c>
    </row>
    <row r="37" spans="1:11" ht="15.75" customHeight="1">
      <c r="A37" s="73" t="e">
        <f t="shared" si="9"/>
        <v>#REF!</v>
      </c>
      <c r="B37" s="69">
        <v>30</v>
      </c>
      <c r="C37" s="73" t="e">
        <f t="shared" si="1"/>
        <v>#REF!</v>
      </c>
      <c r="D37" s="72" t="e">
        <f t="shared" si="2"/>
        <v>#REF!</v>
      </c>
      <c r="E37" s="73" t="e">
        <f t="shared" si="3"/>
        <v>#REF!</v>
      </c>
      <c r="I37" s="74" t="e">
        <f t="shared" si="6"/>
        <v>#REF!</v>
      </c>
      <c r="J37" s="74" t="e">
        <f t="shared" si="7"/>
        <v>#REF!</v>
      </c>
      <c r="K37" s="74" t="e">
        <f t="shared" si="8"/>
        <v>#REF!</v>
      </c>
    </row>
    <row r="38" spans="1:11" ht="15.75" customHeight="1">
      <c r="A38" s="73" t="e">
        <f t="shared" si="9"/>
        <v>#REF!</v>
      </c>
      <c r="B38" s="69">
        <v>31</v>
      </c>
      <c r="C38" s="73" t="e">
        <f t="shared" si="1"/>
        <v>#REF!</v>
      </c>
      <c r="D38" s="72" t="e">
        <f t="shared" si="2"/>
        <v>#REF!</v>
      </c>
      <c r="E38" s="73" t="e">
        <f t="shared" si="3"/>
        <v>#REF!</v>
      </c>
      <c r="I38" s="74" t="e">
        <f t="shared" si="6"/>
        <v>#REF!</v>
      </c>
      <c r="J38" s="74" t="e">
        <f t="shared" si="7"/>
        <v>#REF!</v>
      </c>
      <c r="K38" s="74" t="e">
        <f t="shared" si="8"/>
        <v>#REF!</v>
      </c>
    </row>
    <row r="39" spans="1:11" ht="15.75" customHeight="1">
      <c r="A39" s="73" t="e">
        <f t="shared" si="9"/>
        <v>#REF!</v>
      </c>
      <c r="B39" s="69">
        <v>32</v>
      </c>
      <c r="C39" s="73" t="e">
        <f t="shared" si="1"/>
        <v>#REF!</v>
      </c>
      <c r="D39" s="72" t="e">
        <f t="shared" si="2"/>
        <v>#REF!</v>
      </c>
      <c r="E39" s="73" t="e">
        <f t="shared" si="3"/>
        <v>#REF!</v>
      </c>
      <c r="I39" s="74" t="e">
        <f t="shared" si="6"/>
        <v>#REF!</v>
      </c>
      <c r="J39" s="74" t="e">
        <f t="shared" si="7"/>
        <v>#REF!</v>
      </c>
      <c r="K39" s="74" t="e">
        <f t="shared" si="8"/>
        <v>#REF!</v>
      </c>
    </row>
    <row r="40" spans="1:11" ht="15.75" customHeight="1">
      <c r="A40" s="73" t="e">
        <f t="shared" si="9"/>
        <v>#REF!</v>
      </c>
      <c r="B40" s="69">
        <v>33</v>
      </c>
      <c r="C40" s="73" t="e">
        <f t="shared" si="1"/>
        <v>#REF!</v>
      </c>
      <c r="D40" s="72" t="e">
        <f t="shared" si="2"/>
        <v>#REF!</v>
      </c>
      <c r="E40" s="73" t="e">
        <f t="shared" si="3"/>
        <v>#REF!</v>
      </c>
      <c r="I40" s="74" t="e">
        <f t="shared" si="6"/>
        <v>#REF!</v>
      </c>
      <c r="J40" s="74" t="e">
        <f t="shared" si="7"/>
        <v>#REF!</v>
      </c>
      <c r="K40" s="74" t="e">
        <f t="shared" si="8"/>
        <v>#REF!</v>
      </c>
    </row>
    <row r="41" spans="1:11" ht="15.75" customHeight="1">
      <c r="A41" s="73" t="e">
        <f t="shared" si="9"/>
        <v>#REF!</v>
      </c>
      <c r="B41" s="69">
        <v>34</v>
      </c>
      <c r="C41" s="73" t="e">
        <f t="shared" si="1"/>
        <v>#REF!</v>
      </c>
      <c r="D41" s="72" t="e">
        <f t="shared" si="2"/>
        <v>#REF!</v>
      </c>
      <c r="E41" s="73" t="e">
        <f t="shared" si="3"/>
        <v>#REF!</v>
      </c>
      <c r="I41" s="74" t="e">
        <f t="shared" si="6"/>
        <v>#REF!</v>
      </c>
      <c r="J41" s="74" t="e">
        <f t="shared" si="7"/>
        <v>#REF!</v>
      </c>
      <c r="K41" s="74" t="e">
        <f t="shared" si="8"/>
        <v>#REF!</v>
      </c>
    </row>
    <row r="42" spans="1:11" ht="15.75" customHeight="1">
      <c r="A42" s="73" t="e">
        <f t="shared" si="9"/>
        <v>#REF!</v>
      </c>
      <c r="B42" s="69">
        <v>35</v>
      </c>
      <c r="C42" s="73" t="e">
        <f t="shared" si="1"/>
        <v>#REF!</v>
      </c>
      <c r="D42" s="72" t="e">
        <f t="shared" si="2"/>
        <v>#REF!</v>
      </c>
      <c r="E42" s="73" t="e">
        <f t="shared" si="3"/>
        <v>#REF!</v>
      </c>
      <c r="I42" s="74" t="e">
        <f t="shared" si="6"/>
        <v>#REF!</v>
      </c>
      <c r="J42" s="74" t="e">
        <f t="shared" si="7"/>
        <v>#REF!</v>
      </c>
      <c r="K42" s="74" t="e">
        <f t="shared" si="8"/>
        <v>#REF!</v>
      </c>
    </row>
    <row r="43" spans="1:11" ht="15.75" customHeight="1">
      <c r="A43" s="73" t="e">
        <f t="shared" si="9"/>
        <v>#REF!</v>
      </c>
      <c r="B43" s="69">
        <v>36</v>
      </c>
      <c r="C43" s="73" t="e">
        <f t="shared" si="1"/>
        <v>#REF!</v>
      </c>
      <c r="D43" s="72" t="e">
        <f t="shared" si="2"/>
        <v>#REF!</v>
      </c>
      <c r="E43" s="73" t="e">
        <f t="shared" si="3"/>
        <v>#REF!</v>
      </c>
      <c r="I43" s="74" t="e">
        <f t="shared" si="6"/>
        <v>#REF!</v>
      </c>
      <c r="J43" s="74" t="e">
        <f t="shared" si="7"/>
        <v>#REF!</v>
      </c>
      <c r="K43" s="74" t="e">
        <f t="shared" si="8"/>
        <v>#REF!</v>
      </c>
    </row>
    <row r="44" spans="1:11" ht="15.75" customHeight="1">
      <c r="A44" s="73" t="e">
        <f t="shared" si="9"/>
        <v>#REF!</v>
      </c>
      <c r="B44" s="69">
        <v>37</v>
      </c>
      <c r="C44" s="73" t="e">
        <f t="shared" si="1"/>
        <v>#REF!</v>
      </c>
      <c r="D44" s="72" t="e">
        <f t="shared" si="2"/>
        <v>#REF!</v>
      </c>
      <c r="E44" s="73" t="e">
        <f t="shared" si="3"/>
        <v>#REF!</v>
      </c>
      <c r="J44" s="74" t="e">
        <f t="shared" si="7"/>
        <v>#REF!</v>
      </c>
      <c r="K44" s="74" t="e">
        <f t="shared" si="8"/>
        <v>#REF!</v>
      </c>
    </row>
    <row r="45" spans="1:11" ht="15.75" customHeight="1">
      <c r="A45" s="73" t="e">
        <f t="shared" si="9"/>
        <v>#REF!</v>
      </c>
      <c r="B45" s="69">
        <v>38</v>
      </c>
      <c r="C45" s="73" t="e">
        <f t="shared" si="1"/>
        <v>#REF!</v>
      </c>
      <c r="D45" s="72" t="e">
        <f t="shared" si="2"/>
        <v>#REF!</v>
      </c>
      <c r="E45" s="73" t="e">
        <f t="shared" si="3"/>
        <v>#REF!</v>
      </c>
      <c r="J45" s="74" t="e">
        <f t="shared" si="7"/>
        <v>#REF!</v>
      </c>
      <c r="K45" s="74" t="e">
        <f t="shared" si="8"/>
        <v>#REF!</v>
      </c>
    </row>
    <row r="46" spans="1:11" ht="15.75" customHeight="1">
      <c r="A46" s="73" t="e">
        <f t="shared" si="9"/>
        <v>#REF!</v>
      </c>
      <c r="B46" s="69">
        <v>39</v>
      </c>
      <c r="C46" s="73" t="e">
        <f t="shared" si="1"/>
        <v>#REF!</v>
      </c>
      <c r="D46" s="72" t="e">
        <f t="shared" si="2"/>
        <v>#REF!</v>
      </c>
      <c r="E46" s="73" t="e">
        <f t="shared" si="3"/>
        <v>#REF!</v>
      </c>
      <c r="J46" s="74" t="e">
        <f t="shared" si="7"/>
        <v>#REF!</v>
      </c>
      <c r="K46" s="74" t="e">
        <f t="shared" si="8"/>
        <v>#REF!</v>
      </c>
    </row>
    <row r="47" spans="1:11" ht="15.75" customHeight="1">
      <c r="A47" s="73" t="e">
        <f t="shared" si="9"/>
        <v>#REF!</v>
      </c>
      <c r="B47" s="69">
        <v>40</v>
      </c>
      <c r="C47" s="73" t="e">
        <f t="shared" si="1"/>
        <v>#REF!</v>
      </c>
      <c r="D47" s="72" t="e">
        <f t="shared" si="2"/>
        <v>#REF!</v>
      </c>
      <c r="E47" s="73" t="e">
        <f t="shared" si="3"/>
        <v>#REF!</v>
      </c>
      <c r="J47" s="74" t="e">
        <f t="shared" si="7"/>
        <v>#REF!</v>
      </c>
      <c r="K47" s="74" t="e">
        <f t="shared" si="8"/>
        <v>#REF!</v>
      </c>
    </row>
    <row r="48" spans="1:11" ht="15.75" customHeight="1">
      <c r="A48" s="73" t="e">
        <f t="shared" si="9"/>
        <v>#REF!</v>
      </c>
      <c r="B48" s="69">
        <v>41</v>
      </c>
      <c r="C48" s="73" t="e">
        <f t="shared" si="1"/>
        <v>#REF!</v>
      </c>
      <c r="D48" s="72" t="e">
        <f t="shared" si="2"/>
        <v>#REF!</v>
      </c>
      <c r="E48" s="73" t="e">
        <f t="shared" si="3"/>
        <v>#REF!</v>
      </c>
      <c r="J48" s="74" t="e">
        <f t="shared" si="7"/>
        <v>#REF!</v>
      </c>
      <c r="K48" s="74" t="e">
        <f t="shared" si="8"/>
        <v>#REF!</v>
      </c>
    </row>
    <row r="49" spans="1:11" ht="15.75" customHeight="1">
      <c r="A49" s="73" t="e">
        <f t="shared" si="9"/>
        <v>#REF!</v>
      </c>
      <c r="B49" s="69">
        <v>42</v>
      </c>
      <c r="C49" s="73" t="e">
        <f t="shared" si="1"/>
        <v>#REF!</v>
      </c>
      <c r="D49" s="72" t="e">
        <f t="shared" si="2"/>
        <v>#REF!</v>
      </c>
      <c r="E49" s="73" t="e">
        <f t="shared" si="3"/>
        <v>#REF!</v>
      </c>
      <c r="J49" s="74" t="e">
        <f t="shared" si="7"/>
        <v>#REF!</v>
      </c>
      <c r="K49" s="74" t="e">
        <f t="shared" si="8"/>
        <v>#REF!</v>
      </c>
    </row>
    <row r="50" spans="1:11" ht="15.75" customHeight="1">
      <c r="A50" s="73" t="e">
        <f t="shared" si="9"/>
        <v>#REF!</v>
      </c>
      <c r="B50" s="69">
        <v>43</v>
      </c>
      <c r="C50" s="73" t="e">
        <f t="shared" si="1"/>
        <v>#REF!</v>
      </c>
      <c r="D50" s="72" t="e">
        <f t="shared" si="2"/>
        <v>#REF!</v>
      </c>
      <c r="E50" s="73" t="e">
        <f t="shared" si="3"/>
        <v>#REF!</v>
      </c>
      <c r="J50" s="74" t="e">
        <f t="shared" si="7"/>
        <v>#REF!</v>
      </c>
      <c r="K50" s="74" t="e">
        <f t="shared" si="8"/>
        <v>#REF!</v>
      </c>
    </row>
    <row r="51" spans="1:11" ht="15.75" customHeight="1">
      <c r="A51" s="73" t="e">
        <f t="shared" si="9"/>
        <v>#REF!</v>
      </c>
      <c r="B51" s="69">
        <v>44</v>
      </c>
      <c r="C51" s="73" t="e">
        <f t="shared" si="1"/>
        <v>#REF!</v>
      </c>
      <c r="D51" s="72" t="e">
        <f t="shared" si="2"/>
        <v>#REF!</v>
      </c>
      <c r="E51" s="73" t="e">
        <f t="shared" si="3"/>
        <v>#REF!</v>
      </c>
      <c r="J51" s="74" t="e">
        <f t="shared" si="7"/>
        <v>#REF!</v>
      </c>
      <c r="K51" s="74" t="e">
        <f t="shared" si="8"/>
        <v>#REF!</v>
      </c>
    </row>
    <row r="52" spans="1:11" ht="15.75" customHeight="1">
      <c r="A52" s="73" t="e">
        <f t="shared" si="9"/>
        <v>#REF!</v>
      </c>
      <c r="B52" s="69">
        <v>45</v>
      </c>
      <c r="C52" s="73" t="e">
        <f t="shared" si="1"/>
        <v>#REF!</v>
      </c>
      <c r="D52" s="72" t="e">
        <f t="shared" si="2"/>
        <v>#REF!</v>
      </c>
      <c r="E52" s="73" t="e">
        <f t="shared" si="3"/>
        <v>#REF!</v>
      </c>
      <c r="J52" s="74" t="e">
        <f t="shared" si="7"/>
        <v>#REF!</v>
      </c>
      <c r="K52" s="74" t="e">
        <f t="shared" si="8"/>
        <v>#REF!</v>
      </c>
    </row>
    <row r="53" spans="1:11" ht="15.75" customHeight="1">
      <c r="A53" s="73" t="e">
        <f t="shared" si="9"/>
        <v>#REF!</v>
      </c>
      <c r="B53" s="69">
        <v>46</v>
      </c>
      <c r="C53" s="73" t="e">
        <f t="shared" si="1"/>
        <v>#REF!</v>
      </c>
      <c r="D53" s="72" t="e">
        <f t="shared" si="2"/>
        <v>#REF!</v>
      </c>
      <c r="E53" s="73" t="e">
        <f t="shared" si="3"/>
        <v>#REF!</v>
      </c>
      <c r="J53" s="74" t="e">
        <f t="shared" si="7"/>
        <v>#REF!</v>
      </c>
      <c r="K53" s="74" t="e">
        <f t="shared" si="8"/>
        <v>#REF!</v>
      </c>
    </row>
    <row r="54" spans="1:11" ht="15.75" customHeight="1">
      <c r="A54" s="73" t="e">
        <f t="shared" si="9"/>
        <v>#REF!</v>
      </c>
      <c r="B54" s="69">
        <v>47</v>
      </c>
      <c r="C54" s="73" t="e">
        <f t="shared" si="1"/>
        <v>#REF!</v>
      </c>
      <c r="D54" s="72" t="e">
        <f t="shared" si="2"/>
        <v>#REF!</v>
      </c>
      <c r="E54" s="73" t="e">
        <f t="shared" si="3"/>
        <v>#REF!</v>
      </c>
      <c r="J54" s="74" t="e">
        <f t="shared" si="7"/>
        <v>#REF!</v>
      </c>
      <c r="K54" s="74" t="e">
        <f t="shared" si="8"/>
        <v>#REF!</v>
      </c>
    </row>
    <row r="55" spans="1:11" ht="15.75" customHeight="1">
      <c r="A55" s="73" t="e">
        <f t="shared" si="9"/>
        <v>#REF!</v>
      </c>
      <c r="B55" s="69">
        <v>48</v>
      </c>
      <c r="C55" s="73" t="e">
        <f t="shared" si="1"/>
        <v>#REF!</v>
      </c>
      <c r="D55" s="72" t="e">
        <f t="shared" si="2"/>
        <v>#REF!</v>
      </c>
      <c r="E55" s="73" t="e">
        <f t="shared" si="3"/>
        <v>#REF!</v>
      </c>
      <c r="J55" s="74" t="e">
        <f t="shared" si="7"/>
        <v>#REF!</v>
      </c>
      <c r="K55" s="74" t="e">
        <f t="shared" si="8"/>
        <v>#REF!</v>
      </c>
    </row>
    <row r="56" spans="1:11" ht="15.75" customHeight="1">
      <c r="A56" s="73" t="e">
        <f t="shared" si="9"/>
        <v>#REF!</v>
      </c>
      <c r="B56" s="69">
        <v>49</v>
      </c>
      <c r="C56" s="73" t="e">
        <f t="shared" si="1"/>
        <v>#REF!</v>
      </c>
      <c r="D56" s="72" t="e">
        <f t="shared" si="2"/>
        <v>#REF!</v>
      </c>
      <c r="E56" s="73" t="e">
        <f t="shared" si="3"/>
        <v>#REF!</v>
      </c>
      <c r="K56" s="74" t="e">
        <f t="shared" si="8"/>
        <v>#REF!</v>
      </c>
    </row>
    <row r="57" spans="1:11" ht="15.75" customHeight="1">
      <c r="A57" s="73" t="e">
        <f t="shared" si="9"/>
        <v>#REF!</v>
      </c>
      <c r="B57" s="69">
        <v>50</v>
      </c>
      <c r="C57" s="73" t="e">
        <f t="shared" si="1"/>
        <v>#REF!</v>
      </c>
      <c r="D57" s="72" t="e">
        <f t="shared" si="2"/>
        <v>#REF!</v>
      </c>
      <c r="E57" s="73" t="e">
        <f t="shared" si="3"/>
        <v>#REF!</v>
      </c>
      <c r="K57" s="74" t="e">
        <f t="shared" si="8"/>
        <v>#REF!</v>
      </c>
    </row>
    <row r="58" spans="1:11" ht="15.75" customHeight="1">
      <c r="A58" s="73" t="e">
        <f t="shared" si="9"/>
        <v>#REF!</v>
      </c>
      <c r="B58" s="69">
        <v>51</v>
      </c>
      <c r="C58" s="73" t="e">
        <f t="shared" si="1"/>
        <v>#REF!</v>
      </c>
      <c r="D58" s="72" t="e">
        <f t="shared" si="2"/>
        <v>#REF!</v>
      </c>
      <c r="E58" s="73" t="e">
        <f t="shared" si="3"/>
        <v>#REF!</v>
      </c>
      <c r="K58" s="74" t="e">
        <f t="shared" si="8"/>
        <v>#REF!</v>
      </c>
    </row>
    <row r="59" spans="1:11" ht="15.75" customHeight="1">
      <c r="A59" s="73" t="e">
        <f t="shared" si="9"/>
        <v>#REF!</v>
      </c>
      <c r="B59" s="69">
        <v>52</v>
      </c>
      <c r="C59" s="73" t="e">
        <f t="shared" si="1"/>
        <v>#REF!</v>
      </c>
      <c r="D59" s="72" t="e">
        <f t="shared" si="2"/>
        <v>#REF!</v>
      </c>
      <c r="E59" s="73" t="e">
        <f t="shared" si="3"/>
        <v>#REF!</v>
      </c>
      <c r="K59" s="74" t="e">
        <f t="shared" si="8"/>
        <v>#REF!</v>
      </c>
    </row>
    <row r="60" spans="1:11" ht="15.75" customHeight="1">
      <c r="A60" s="73" t="e">
        <f t="shared" si="9"/>
        <v>#REF!</v>
      </c>
      <c r="B60" s="69">
        <v>53</v>
      </c>
      <c r="C60" s="73" t="e">
        <f t="shared" si="1"/>
        <v>#REF!</v>
      </c>
      <c r="D60" s="72" t="e">
        <f t="shared" si="2"/>
        <v>#REF!</v>
      </c>
      <c r="E60" s="73" t="e">
        <f t="shared" si="3"/>
        <v>#REF!</v>
      </c>
      <c r="K60" s="74" t="e">
        <f t="shared" si="8"/>
        <v>#REF!</v>
      </c>
    </row>
    <row r="61" spans="1:11" ht="15.75" customHeight="1">
      <c r="A61" s="73" t="e">
        <f t="shared" si="9"/>
        <v>#REF!</v>
      </c>
      <c r="B61" s="69">
        <v>54</v>
      </c>
      <c r="C61" s="73" t="e">
        <f t="shared" si="1"/>
        <v>#REF!</v>
      </c>
      <c r="D61" s="72" t="e">
        <f t="shared" si="2"/>
        <v>#REF!</v>
      </c>
      <c r="E61" s="73" t="e">
        <f t="shared" si="3"/>
        <v>#REF!</v>
      </c>
      <c r="K61" s="74" t="e">
        <f t="shared" si="8"/>
        <v>#REF!</v>
      </c>
    </row>
    <row r="62" spans="1:11" ht="15.75" customHeight="1">
      <c r="A62" s="73" t="e">
        <f t="shared" si="9"/>
        <v>#REF!</v>
      </c>
      <c r="B62" s="69">
        <v>55</v>
      </c>
      <c r="C62" s="73" t="e">
        <f t="shared" si="1"/>
        <v>#REF!</v>
      </c>
      <c r="D62" s="72" t="e">
        <f t="shared" si="2"/>
        <v>#REF!</v>
      </c>
      <c r="E62" s="73" t="e">
        <f t="shared" si="3"/>
        <v>#REF!</v>
      </c>
      <c r="K62" s="74" t="e">
        <f t="shared" si="8"/>
        <v>#REF!</v>
      </c>
    </row>
    <row r="63" spans="1:11" ht="15.75" customHeight="1">
      <c r="A63" s="73" t="e">
        <f t="shared" si="9"/>
        <v>#REF!</v>
      </c>
      <c r="B63" s="69">
        <v>56</v>
      </c>
      <c r="C63" s="73" t="e">
        <f t="shared" si="1"/>
        <v>#REF!</v>
      </c>
      <c r="D63" s="72" t="e">
        <f t="shared" si="2"/>
        <v>#REF!</v>
      </c>
      <c r="E63" s="73" t="e">
        <f t="shared" si="3"/>
        <v>#REF!</v>
      </c>
      <c r="K63" s="74" t="e">
        <f t="shared" si="8"/>
        <v>#REF!</v>
      </c>
    </row>
    <row r="64" spans="1:11" ht="15.75" customHeight="1">
      <c r="A64" s="73" t="e">
        <f t="shared" si="9"/>
        <v>#REF!</v>
      </c>
      <c r="B64" s="69">
        <v>57</v>
      </c>
      <c r="C64" s="73" t="e">
        <f t="shared" si="1"/>
        <v>#REF!</v>
      </c>
      <c r="D64" s="72" t="e">
        <f t="shared" si="2"/>
        <v>#REF!</v>
      </c>
      <c r="E64" s="73" t="e">
        <f t="shared" si="3"/>
        <v>#REF!</v>
      </c>
      <c r="K64" s="74" t="e">
        <f t="shared" si="8"/>
        <v>#REF!</v>
      </c>
    </row>
    <row r="65" spans="1:11" ht="15.75" customHeight="1">
      <c r="A65" s="73" t="e">
        <f t="shared" si="9"/>
        <v>#REF!</v>
      </c>
      <c r="B65" s="69">
        <v>58</v>
      </c>
      <c r="C65" s="73" t="e">
        <f t="shared" si="1"/>
        <v>#REF!</v>
      </c>
      <c r="D65" s="72" t="e">
        <f t="shared" si="2"/>
        <v>#REF!</v>
      </c>
      <c r="E65" s="73" t="e">
        <f t="shared" si="3"/>
        <v>#REF!</v>
      </c>
      <c r="K65" s="74" t="e">
        <f t="shared" si="8"/>
        <v>#REF!</v>
      </c>
    </row>
    <row r="66" spans="1:11" ht="15.75" customHeight="1">
      <c r="A66" s="73" t="e">
        <f t="shared" si="9"/>
        <v>#REF!</v>
      </c>
      <c r="B66" s="69">
        <v>59</v>
      </c>
      <c r="C66" s="73" t="e">
        <f t="shared" si="1"/>
        <v>#REF!</v>
      </c>
      <c r="D66" s="72" t="e">
        <f t="shared" si="2"/>
        <v>#REF!</v>
      </c>
      <c r="E66" s="73" t="e">
        <f t="shared" si="3"/>
        <v>#REF!</v>
      </c>
      <c r="K66" s="74" t="e">
        <f t="shared" si="8"/>
        <v>#REF!</v>
      </c>
    </row>
    <row r="67" spans="1:11" ht="15.75" customHeight="1">
      <c r="A67" s="73" t="e">
        <f t="shared" si="9"/>
        <v>#REF!</v>
      </c>
      <c r="B67" s="69">
        <v>60</v>
      </c>
      <c r="C67" s="73" t="e">
        <f t="shared" si="1"/>
        <v>#REF!</v>
      </c>
      <c r="D67" s="72" t="e">
        <f t="shared" si="2"/>
        <v>#REF!</v>
      </c>
      <c r="E67" s="73" t="e">
        <f t="shared" si="3"/>
        <v>#REF!</v>
      </c>
      <c r="K67" s="74" t="e">
        <f t="shared" si="8"/>
        <v>#REF!</v>
      </c>
    </row>
    <row r="68" spans="1:11" ht="15.75" customHeight="1">
      <c r="C68" s="73" t="e">
        <f>SUM(C8:C67)</f>
        <v>#REF!</v>
      </c>
      <c r="D68" s="72"/>
      <c r="G68" s="74" t="e">
        <f t="shared" ref="G68:K68" si="10">SUM(G8:G67)</f>
        <v>#REF!</v>
      </c>
      <c r="H68" s="74" t="e">
        <f t="shared" si="10"/>
        <v>#REF!</v>
      </c>
      <c r="I68" s="74" t="e">
        <f t="shared" si="10"/>
        <v>#REF!</v>
      </c>
      <c r="J68" s="74" t="e">
        <f t="shared" si="10"/>
        <v>#REF!</v>
      </c>
      <c r="K68" s="74" t="e">
        <f t="shared" si="10"/>
        <v>#REF!</v>
      </c>
    </row>
    <row r="69" spans="1:11" ht="15.75" customHeight="1"/>
    <row r="70" spans="1:11" ht="15.75" customHeight="1"/>
    <row r="71" spans="1:11" ht="15.75" customHeight="1"/>
    <row r="72" spans="1:11" ht="15.75" customHeight="1"/>
    <row r="73" spans="1:11" ht="15.75" customHeight="1"/>
    <row r="74" spans="1:11" ht="15.75" customHeight="1"/>
    <row r="75" spans="1:11" ht="15.75" customHeight="1"/>
    <row r="76" spans="1:11" ht="15.75" customHeight="1"/>
    <row r="77" spans="1:11" ht="15.75" customHeight="1"/>
    <row r="78" spans="1:11" ht="15.75" customHeight="1"/>
    <row r="79" spans="1:11" ht="15.75" customHeight="1"/>
    <row r="80" spans="1:11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/>
  </sheetViews>
  <sheetFormatPr defaultColWidth="14.42578125" defaultRowHeight="15" customHeight="1"/>
  <cols>
    <col min="1" max="1" width="9.140625" customWidth="1"/>
    <col min="2" max="2" width="12.85546875" customWidth="1"/>
    <col min="3" max="3" width="12.140625" customWidth="1"/>
    <col min="4" max="4" width="8.42578125" customWidth="1"/>
    <col min="5" max="5" width="15.7109375" customWidth="1"/>
    <col min="6" max="26" width="9.140625" customWidth="1"/>
  </cols>
  <sheetData>
    <row r="1" spans="1:6">
      <c r="A1" s="85" t="s">
        <v>76</v>
      </c>
      <c r="B1" s="85" t="s">
        <v>77</v>
      </c>
      <c r="C1" s="85" t="s">
        <v>78</v>
      </c>
      <c r="D1" s="85" t="s">
        <v>79</v>
      </c>
      <c r="E1" s="85" t="s">
        <v>80</v>
      </c>
      <c r="F1" s="85" t="s">
        <v>52</v>
      </c>
    </row>
    <row r="2" spans="1:6">
      <c r="A2" s="85">
        <v>1</v>
      </c>
      <c r="B2" s="81">
        <f>'DATA INPUT'!B11</f>
        <v>0</v>
      </c>
      <c r="C2" s="81">
        <f>'DATA INPUT'!B6+B2</f>
        <v>3</v>
      </c>
      <c r="D2" s="81">
        <f>'DATA INPUT'!$B$7</f>
        <v>0.35</v>
      </c>
      <c r="E2" s="81">
        <f t="shared" ref="E2:E61" si="0">C2-D2</f>
        <v>2.65</v>
      </c>
      <c r="F2" s="85">
        <v>1</v>
      </c>
    </row>
    <row r="3" spans="1:6">
      <c r="A3" s="85">
        <v>2</v>
      </c>
      <c r="B3" s="81">
        <f>'DATA INPUT'!B12</f>
        <v>0</v>
      </c>
      <c r="C3" s="81">
        <f t="shared" ref="C3:C61" si="1">C2+B3</f>
        <v>3</v>
      </c>
      <c r="D3" s="81">
        <f>'DATA INPUT'!$B$7</f>
        <v>0.35</v>
      </c>
      <c r="E3" s="81">
        <f t="shared" si="0"/>
        <v>2.65</v>
      </c>
      <c r="F3" s="85">
        <v>2</v>
      </c>
    </row>
    <row r="4" spans="1:6">
      <c r="A4" s="85">
        <v>3</v>
      </c>
      <c r="B4" s="81">
        <f>'DATA INPUT'!B13</f>
        <v>0</v>
      </c>
      <c r="C4" s="81">
        <f t="shared" si="1"/>
        <v>3</v>
      </c>
      <c r="D4" s="81">
        <f>'DATA INPUT'!$B$7</f>
        <v>0.35</v>
      </c>
      <c r="E4" s="81">
        <f t="shared" si="0"/>
        <v>2.65</v>
      </c>
      <c r="F4" s="85">
        <v>3</v>
      </c>
    </row>
    <row r="5" spans="1:6">
      <c r="A5" s="85">
        <v>4</v>
      </c>
      <c r="B5" s="81">
        <f>'DATA INPUT'!B14</f>
        <v>0</v>
      </c>
      <c r="C5" s="81">
        <f t="shared" si="1"/>
        <v>3</v>
      </c>
      <c r="D5" s="81">
        <f>'DATA INPUT'!$B$7</f>
        <v>0.35</v>
      </c>
      <c r="E5" s="81">
        <f t="shared" si="0"/>
        <v>2.65</v>
      </c>
      <c r="F5" s="85">
        <v>4</v>
      </c>
    </row>
    <row r="6" spans="1:6">
      <c r="A6" s="85">
        <v>5</v>
      </c>
      <c r="B6" s="81">
        <f>'DATA INPUT'!B15</f>
        <v>0</v>
      </c>
      <c r="C6" s="81">
        <f t="shared" si="1"/>
        <v>3</v>
      </c>
      <c r="D6" s="81">
        <f>'DATA INPUT'!$B$7</f>
        <v>0.35</v>
      </c>
      <c r="E6" s="81">
        <f t="shared" si="0"/>
        <v>2.65</v>
      </c>
      <c r="F6" s="85">
        <v>5</v>
      </c>
    </row>
    <row r="7" spans="1:6">
      <c r="A7" s="85">
        <v>6</v>
      </c>
      <c r="B7" s="81">
        <f>'DATA INPUT'!B16</f>
        <v>0.25</v>
      </c>
      <c r="C7" s="81">
        <f t="shared" si="1"/>
        <v>3.25</v>
      </c>
      <c r="D7" s="81">
        <f>'DATA INPUT'!$B$7</f>
        <v>0.35</v>
      </c>
      <c r="E7" s="81">
        <f t="shared" si="0"/>
        <v>2.9</v>
      </c>
      <c r="F7" s="85">
        <v>6</v>
      </c>
    </row>
    <row r="8" spans="1:6">
      <c r="A8" s="85">
        <v>7</v>
      </c>
      <c r="B8" s="81">
        <f>'DATA INPUT'!B17</f>
        <v>0</v>
      </c>
      <c r="C8" s="81">
        <f t="shared" si="1"/>
        <v>3.25</v>
      </c>
      <c r="D8" s="81">
        <f>'DATA INPUT'!$B$7</f>
        <v>0.35</v>
      </c>
      <c r="E8" s="81">
        <f t="shared" si="0"/>
        <v>2.9</v>
      </c>
      <c r="F8" s="85">
        <v>7</v>
      </c>
    </row>
    <row r="9" spans="1:6">
      <c r="A9" s="85">
        <v>8</v>
      </c>
      <c r="B9" s="81">
        <f>'DATA INPUT'!B18</f>
        <v>0</v>
      </c>
      <c r="C9" s="81">
        <f t="shared" si="1"/>
        <v>3.25</v>
      </c>
      <c r="D9" s="81">
        <f>'DATA INPUT'!$B$7</f>
        <v>0.35</v>
      </c>
      <c r="E9" s="81">
        <f t="shared" si="0"/>
        <v>2.9</v>
      </c>
      <c r="F9" s="85">
        <v>8</v>
      </c>
    </row>
    <row r="10" spans="1:6">
      <c r="A10" s="85">
        <v>9</v>
      </c>
      <c r="B10" s="81">
        <f>'DATA INPUT'!B19</f>
        <v>0</v>
      </c>
      <c r="C10" s="81">
        <f t="shared" si="1"/>
        <v>3.25</v>
      </c>
      <c r="D10" s="81">
        <f>'DATA INPUT'!$B$7</f>
        <v>0.35</v>
      </c>
      <c r="E10" s="81">
        <f t="shared" si="0"/>
        <v>2.9</v>
      </c>
      <c r="F10" s="85">
        <v>9</v>
      </c>
    </row>
    <row r="11" spans="1:6">
      <c r="A11" s="85">
        <v>10</v>
      </c>
      <c r="B11" s="81">
        <f>'DATA INPUT'!B20</f>
        <v>0</v>
      </c>
      <c r="C11" s="81">
        <f t="shared" si="1"/>
        <v>3.25</v>
      </c>
      <c r="D11" s="81">
        <f>'DATA INPUT'!$B$7</f>
        <v>0.35</v>
      </c>
      <c r="E11" s="81">
        <f t="shared" si="0"/>
        <v>2.9</v>
      </c>
      <c r="F11" s="85">
        <v>10</v>
      </c>
    </row>
    <row r="12" spans="1:6">
      <c r="A12" s="85">
        <v>11</v>
      </c>
      <c r="B12" s="81">
        <f>'DATA INPUT'!B21</f>
        <v>0</v>
      </c>
      <c r="C12" s="81">
        <f t="shared" si="1"/>
        <v>3.25</v>
      </c>
      <c r="D12" s="81">
        <f>'DATA INPUT'!$B$7</f>
        <v>0.35</v>
      </c>
      <c r="E12" s="81">
        <f t="shared" si="0"/>
        <v>2.9</v>
      </c>
      <c r="F12" s="85">
        <v>11</v>
      </c>
    </row>
    <row r="13" spans="1:6">
      <c r="A13" s="85">
        <v>12</v>
      </c>
      <c r="B13" s="81">
        <f>'DATA INPUT'!B22</f>
        <v>0.25</v>
      </c>
      <c r="C13" s="81">
        <f t="shared" si="1"/>
        <v>3.5</v>
      </c>
      <c r="D13" s="81">
        <f>'DATA INPUT'!$B$7</f>
        <v>0.35</v>
      </c>
      <c r="E13" s="81">
        <f t="shared" si="0"/>
        <v>3.15</v>
      </c>
      <c r="F13" s="85">
        <v>12</v>
      </c>
    </row>
    <row r="14" spans="1:6">
      <c r="A14" s="85">
        <v>13</v>
      </c>
      <c r="B14" s="81">
        <f>'DATA INPUT'!C11</f>
        <v>0</v>
      </c>
      <c r="C14" s="81">
        <f t="shared" si="1"/>
        <v>3.5</v>
      </c>
      <c r="D14" s="81">
        <f>'DATA INPUT'!$B$7</f>
        <v>0.35</v>
      </c>
      <c r="E14" s="81">
        <f t="shared" si="0"/>
        <v>3.15</v>
      </c>
      <c r="F14" s="85">
        <v>13</v>
      </c>
    </row>
    <row r="15" spans="1:6">
      <c r="A15" s="85">
        <v>14</v>
      </c>
      <c r="B15" s="81">
        <f>'DATA INPUT'!C12</f>
        <v>0</v>
      </c>
      <c r="C15" s="81">
        <f t="shared" si="1"/>
        <v>3.5</v>
      </c>
      <c r="D15" s="81">
        <f>'DATA INPUT'!$B$7</f>
        <v>0.35</v>
      </c>
      <c r="E15" s="81">
        <f t="shared" si="0"/>
        <v>3.15</v>
      </c>
      <c r="F15" s="85">
        <v>14</v>
      </c>
    </row>
    <row r="16" spans="1:6">
      <c r="A16" s="85">
        <v>15</v>
      </c>
      <c r="B16" s="81">
        <f>'DATA INPUT'!C13</f>
        <v>0</v>
      </c>
      <c r="C16" s="81">
        <f t="shared" si="1"/>
        <v>3.5</v>
      </c>
      <c r="D16" s="81">
        <f>'DATA INPUT'!$B$7</f>
        <v>0.35</v>
      </c>
      <c r="E16" s="81">
        <f t="shared" si="0"/>
        <v>3.15</v>
      </c>
      <c r="F16" s="85">
        <v>15</v>
      </c>
    </row>
    <row r="17" spans="1:6">
      <c r="A17" s="85">
        <v>16</v>
      </c>
      <c r="B17" s="81">
        <f>'DATA INPUT'!C14</f>
        <v>0</v>
      </c>
      <c r="C17" s="81">
        <f t="shared" si="1"/>
        <v>3.5</v>
      </c>
      <c r="D17" s="81">
        <f>'DATA INPUT'!$B$7</f>
        <v>0.35</v>
      </c>
      <c r="E17" s="81">
        <f t="shared" si="0"/>
        <v>3.15</v>
      </c>
      <c r="F17" s="85">
        <v>16</v>
      </c>
    </row>
    <row r="18" spans="1:6">
      <c r="A18" s="85">
        <v>17</v>
      </c>
      <c r="B18" s="81">
        <f>'DATA INPUT'!C15</f>
        <v>0</v>
      </c>
      <c r="C18" s="81">
        <f t="shared" si="1"/>
        <v>3.5</v>
      </c>
      <c r="D18" s="81">
        <f>'DATA INPUT'!$B$7</f>
        <v>0.35</v>
      </c>
      <c r="E18" s="81">
        <f t="shared" si="0"/>
        <v>3.15</v>
      </c>
      <c r="F18" s="85">
        <v>17</v>
      </c>
    </row>
    <row r="19" spans="1:6">
      <c r="A19" s="85">
        <v>18</v>
      </c>
      <c r="B19" s="81">
        <f>'DATA INPUT'!C16</f>
        <v>-0.25</v>
      </c>
      <c r="C19" s="81">
        <f t="shared" si="1"/>
        <v>3.25</v>
      </c>
      <c r="D19" s="81">
        <f>'DATA INPUT'!$B$7</f>
        <v>0.35</v>
      </c>
      <c r="E19" s="81">
        <f t="shared" si="0"/>
        <v>2.9</v>
      </c>
      <c r="F19" s="85">
        <v>18</v>
      </c>
    </row>
    <row r="20" spans="1:6">
      <c r="A20" s="85">
        <v>19</v>
      </c>
      <c r="B20" s="81">
        <f>'DATA INPUT'!C17</f>
        <v>0</v>
      </c>
      <c r="C20" s="81">
        <f t="shared" si="1"/>
        <v>3.25</v>
      </c>
      <c r="D20" s="81">
        <f>'DATA INPUT'!$B$7</f>
        <v>0.35</v>
      </c>
      <c r="E20" s="81">
        <f t="shared" si="0"/>
        <v>2.9</v>
      </c>
      <c r="F20" s="85">
        <v>19</v>
      </c>
    </row>
    <row r="21" spans="1:6" ht="15.75" customHeight="1">
      <c r="A21" s="85">
        <v>20</v>
      </c>
      <c r="B21" s="81">
        <f>'DATA INPUT'!C18</f>
        <v>0</v>
      </c>
      <c r="C21" s="81">
        <f t="shared" si="1"/>
        <v>3.25</v>
      </c>
      <c r="D21" s="81">
        <f>'DATA INPUT'!$B$7</f>
        <v>0.35</v>
      </c>
      <c r="E21" s="81">
        <f t="shared" si="0"/>
        <v>2.9</v>
      </c>
      <c r="F21" s="85">
        <v>20</v>
      </c>
    </row>
    <row r="22" spans="1:6" ht="15.75" customHeight="1">
      <c r="A22" s="85">
        <v>21</v>
      </c>
      <c r="B22" s="81">
        <f>'DATA INPUT'!C19</f>
        <v>0</v>
      </c>
      <c r="C22" s="81">
        <f t="shared" si="1"/>
        <v>3.25</v>
      </c>
      <c r="D22" s="81">
        <f>'DATA INPUT'!$B$7</f>
        <v>0.35</v>
      </c>
      <c r="E22" s="81">
        <f t="shared" si="0"/>
        <v>2.9</v>
      </c>
      <c r="F22" s="85">
        <v>21</v>
      </c>
    </row>
    <row r="23" spans="1:6" ht="15.75" customHeight="1">
      <c r="A23" s="85">
        <v>22</v>
      </c>
      <c r="B23" s="81">
        <f>'DATA INPUT'!C20</f>
        <v>0</v>
      </c>
      <c r="C23" s="81">
        <f t="shared" si="1"/>
        <v>3.25</v>
      </c>
      <c r="D23" s="81">
        <f>'DATA INPUT'!$B$7</f>
        <v>0.35</v>
      </c>
      <c r="E23" s="81">
        <f t="shared" si="0"/>
        <v>2.9</v>
      </c>
      <c r="F23" s="85">
        <v>22</v>
      </c>
    </row>
    <row r="24" spans="1:6" ht="15.75" customHeight="1">
      <c r="A24" s="85">
        <v>23</v>
      </c>
      <c r="B24" s="81">
        <f>'DATA INPUT'!C21</f>
        <v>0</v>
      </c>
      <c r="C24" s="81">
        <f t="shared" si="1"/>
        <v>3.25</v>
      </c>
      <c r="D24" s="81">
        <f>'DATA INPUT'!$B$7</f>
        <v>0.35</v>
      </c>
      <c r="E24" s="81">
        <f t="shared" si="0"/>
        <v>2.9</v>
      </c>
      <c r="F24" s="85">
        <v>23</v>
      </c>
    </row>
    <row r="25" spans="1:6" ht="15.75" customHeight="1">
      <c r="A25" s="85">
        <v>24</v>
      </c>
      <c r="B25" s="81">
        <f>'DATA INPUT'!C22</f>
        <v>-0.25</v>
      </c>
      <c r="C25" s="81">
        <f t="shared" si="1"/>
        <v>3</v>
      </c>
      <c r="D25" s="81">
        <f>'DATA INPUT'!$B$7</f>
        <v>0.35</v>
      </c>
      <c r="E25" s="81">
        <f t="shared" si="0"/>
        <v>2.65</v>
      </c>
      <c r="F25" s="85">
        <v>24</v>
      </c>
    </row>
    <row r="26" spans="1:6" ht="15.75" customHeight="1">
      <c r="A26" s="85">
        <v>25</v>
      </c>
      <c r="B26" s="81">
        <f>'DATA INPUT'!D11</f>
        <v>0</v>
      </c>
      <c r="C26" s="81">
        <f t="shared" si="1"/>
        <v>3</v>
      </c>
      <c r="D26" s="81">
        <f>'DATA INPUT'!$B$7</f>
        <v>0.35</v>
      </c>
      <c r="E26" s="81">
        <f t="shared" si="0"/>
        <v>2.65</v>
      </c>
      <c r="F26" s="85">
        <v>25</v>
      </c>
    </row>
    <row r="27" spans="1:6" ht="15.75" customHeight="1">
      <c r="A27" s="85">
        <v>26</v>
      </c>
      <c r="B27" s="81">
        <f>'DATA INPUT'!D12</f>
        <v>0</v>
      </c>
      <c r="C27" s="81">
        <f t="shared" si="1"/>
        <v>3</v>
      </c>
      <c r="D27" s="81">
        <f>'DATA INPUT'!$B$7</f>
        <v>0.35</v>
      </c>
      <c r="E27" s="81">
        <f t="shared" si="0"/>
        <v>2.65</v>
      </c>
      <c r="F27" s="85">
        <v>26</v>
      </c>
    </row>
    <row r="28" spans="1:6" ht="15.75" customHeight="1">
      <c r="A28" s="85">
        <v>27</v>
      </c>
      <c r="B28" s="81">
        <f>'DATA INPUT'!D13</f>
        <v>0</v>
      </c>
      <c r="C28" s="81">
        <f t="shared" si="1"/>
        <v>3</v>
      </c>
      <c r="D28" s="81">
        <f>'DATA INPUT'!$B$7</f>
        <v>0.35</v>
      </c>
      <c r="E28" s="81">
        <f t="shared" si="0"/>
        <v>2.65</v>
      </c>
      <c r="F28" s="85">
        <v>27</v>
      </c>
    </row>
    <row r="29" spans="1:6" ht="15.75" customHeight="1">
      <c r="A29" s="85">
        <v>28</v>
      </c>
      <c r="B29" s="81">
        <f>'DATA INPUT'!D14</f>
        <v>0</v>
      </c>
      <c r="C29" s="81">
        <f t="shared" si="1"/>
        <v>3</v>
      </c>
      <c r="D29" s="81">
        <f>'DATA INPUT'!$B$7</f>
        <v>0.35</v>
      </c>
      <c r="E29" s="81">
        <f t="shared" si="0"/>
        <v>2.65</v>
      </c>
      <c r="F29" s="85">
        <v>28</v>
      </c>
    </row>
    <row r="30" spans="1:6" ht="15.75" customHeight="1">
      <c r="A30" s="85">
        <v>29</v>
      </c>
      <c r="B30" s="81">
        <f>'DATA INPUT'!D15</f>
        <v>0</v>
      </c>
      <c r="C30" s="81">
        <f t="shared" si="1"/>
        <v>3</v>
      </c>
      <c r="D30" s="81">
        <f>'DATA INPUT'!$B$7</f>
        <v>0.35</v>
      </c>
      <c r="E30" s="81">
        <f t="shared" si="0"/>
        <v>2.65</v>
      </c>
      <c r="F30" s="85">
        <v>29</v>
      </c>
    </row>
    <row r="31" spans="1:6" ht="15.75" customHeight="1">
      <c r="A31" s="85">
        <v>30</v>
      </c>
      <c r="B31" s="81">
        <f>'DATA INPUT'!D16</f>
        <v>0.25</v>
      </c>
      <c r="C31" s="81">
        <f t="shared" si="1"/>
        <v>3.25</v>
      </c>
      <c r="D31" s="81">
        <f>'DATA INPUT'!$B$7</f>
        <v>0.35</v>
      </c>
      <c r="E31" s="81">
        <f t="shared" si="0"/>
        <v>2.9</v>
      </c>
      <c r="F31" s="85">
        <v>30</v>
      </c>
    </row>
    <row r="32" spans="1:6" ht="15.75" customHeight="1">
      <c r="A32" s="85">
        <v>31</v>
      </c>
      <c r="B32" s="81">
        <f>'DATA INPUT'!D17</f>
        <v>0</v>
      </c>
      <c r="C32" s="81">
        <f t="shared" si="1"/>
        <v>3.25</v>
      </c>
      <c r="D32" s="81">
        <f>'DATA INPUT'!$B$7</f>
        <v>0.35</v>
      </c>
      <c r="E32" s="81">
        <f t="shared" si="0"/>
        <v>2.9</v>
      </c>
      <c r="F32" s="85">
        <v>31</v>
      </c>
    </row>
    <row r="33" spans="1:6" ht="15.75" customHeight="1">
      <c r="A33" s="85">
        <v>32</v>
      </c>
      <c r="B33" s="81">
        <f>'DATA INPUT'!D18</f>
        <v>0</v>
      </c>
      <c r="C33" s="81">
        <f t="shared" si="1"/>
        <v>3.25</v>
      </c>
      <c r="D33" s="81">
        <f>'DATA INPUT'!$B$7</f>
        <v>0.35</v>
      </c>
      <c r="E33" s="81">
        <f t="shared" si="0"/>
        <v>2.9</v>
      </c>
      <c r="F33" s="85">
        <v>32</v>
      </c>
    </row>
    <row r="34" spans="1:6" ht="15.75" customHeight="1">
      <c r="A34" s="85">
        <v>33</v>
      </c>
      <c r="B34" s="81">
        <f>'DATA INPUT'!D19</f>
        <v>0</v>
      </c>
      <c r="C34" s="81">
        <f t="shared" si="1"/>
        <v>3.25</v>
      </c>
      <c r="D34" s="81">
        <f>'DATA INPUT'!$B$7</f>
        <v>0.35</v>
      </c>
      <c r="E34" s="81">
        <f t="shared" si="0"/>
        <v>2.9</v>
      </c>
      <c r="F34" s="85">
        <v>33</v>
      </c>
    </row>
    <row r="35" spans="1:6" ht="15.75" customHeight="1">
      <c r="A35" s="85">
        <v>34</v>
      </c>
      <c r="B35" s="81">
        <f>'DATA INPUT'!D20</f>
        <v>0</v>
      </c>
      <c r="C35" s="81">
        <f t="shared" si="1"/>
        <v>3.25</v>
      </c>
      <c r="D35" s="81">
        <f>'DATA INPUT'!$B$7</f>
        <v>0.35</v>
      </c>
      <c r="E35" s="81">
        <f t="shared" si="0"/>
        <v>2.9</v>
      </c>
      <c r="F35" s="85">
        <v>34</v>
      </c>
    </row>
    <row r="36" spans="1:6" ht="15.75" customHeight="1">
      <c r="A36" s="85">
        <v>35</v>
      </c>
      <c r="B36" s="81">
        <f>'DATA INPUT'!D21</f>
        <v>0</v>
      </c>
      <c r="C36" s="81">
        <f t="shared" si="1"/>
        <v>3.25</v>
      </c>
      <c r="D36" s="81">
        <f>'DATA INPUT'!$B$7</f>
        <v>0.35</v>
      </c>
      <c r="E36" s="81">
        <f t="shared" si="0"/>
        <v>2.9</v>
      </c>
      <c r="F36" s="85">
        <v>35</v>
      </c>
    </row>
    <row r="37" spans="1:6" ht="15.75" customHeight="1">
      <c r="A37" s="85">
        <v>36</v>
      </c>
      <c r="B37" s="81">
        <f>'DATA INPUT'!D22</f>
        <v>0</v>
      </c>
      <c r="C37" s="81">
        <f t="shared" si="1"/>
        <v>3.25</v>
      </c>
      <c r="D37" s="81">
        <f>'DATA INPUT'!$B$7</f>
        <v>0.35</v>
      </c>
      <c r="E37" s="81">
        <f t="shared" si="0"/>
        <v>2.9</v>
      </c>
      <c r="F37" s="85">
        <v>36</v>
      </c>
    </row>
    <row r="38" spans="1:6" ht="15.75" customHeight="1">
      <c r="A38" s="85">
        <v>37</v>
      </c>
      <c r="B38" s="81">
        <f>'DATA INPUT'!E11</f>
        <v>0</v>
      </c>
      <c r="C38" s="81">
        <f t="shared" si="1"/>
        <v>3.25</v>
      </c>
      <c r="D38" s="81">
        <f>'DATA INPUT'!$B$7</f>
        <v>0.35</v>
      </c>
      <c r="E38" s="81">
        <f t="shared" si="0"/>
        <v>2.9</v>
      </c>
      <c r="F38" s="85">
        <v>37</v>
      </c>
    </row>
    <row r="39" spans="1:6" ht="15.75" customHeight="1">
      <c r="A39" s="85">
        <v>38</v>
      </c>
      <c r="B39" s="81">
        <f>'DATA INPUT'!E12</f>
        <v>0</v>
      </c>
      <c r="C39" s="81">
        <f t="shared" si="1"/>
        <v>3.25</v>
      </c>
      <c r="D39" s="81">
        <f>'DATA INPUT'!$B$7</f>
        <v>0.35</v>
      </c>
      <c r="E39" s="81">
        <f t="shared" si="0"/>
        <v>2.9</v>
      </c>
      <c r="F39" s="85">
        <v>38</v>
      </c>
    </row>
    <row r="40" spans="1:6" ht="15.75" customHeight="1">
      <c r="A40" s="85">
        <v>39</v>
      </c>
      <c r="B40" s="81">
        <f>'DATA INPUT'!E13</f>
        <v>0</v>
      </c>
      <c r="C40" s="81">
        <f t="shared" si="1"/>
        <v>3.25</v>
      </c>
      <c r="D40" s="81">
        <f>'DATA INPUT'!$B$7</f>
        <v>0.35</v>
      </c>
      <c r="E40" s="81">
        <f t="shared" si="0"/>
        <v>2.9</v>
      </c>
      <c r="F40" s="85">
        <v>39</v>
      </c>
    </row>
    <row r="41" spans="1:6" ht="15.75" customHeight="1">
      <c r="A41" s="85">
        <v>40</v>
      </c>
      <c r="B41" s="81">
        <f>'DATA INPUT'!E14</f>
        <v>0</v>
      </c>
      <c r="C41" s="81">
        <f t="shared" si="1"/>
        <v>3.25</v>
      </c>
      <c r="D41" s="81">
        <f>'DATA INPUT'!$B$7</f>
        <v>0.35</v>
      </c>
      <c r="E41" s="81">
        <f t="shared" si="0"/>
        <v>2.9</v>
      </c>
      <c r="F41" s="85">
        <v>40</v>
      </c>
    </row>
    <row r="42" spans="1:6" ht="15.75" customHeight="1">
      <c r="A42" s="85">
        <v>41</v>
      </c>
      <c r="B42" s="81">
        <f>'DATA INPUT'!E15</f>
        <v>0</v>
      </c>
      <c r="C42" s="81">
        <f t="shared" si="1"/>
        <v>3.25</v>
      </c>
      <c r="D42" s="81">
        <f>'DATA INPUT'!$B$7</f>
        <v>0.35</v>
      </c>
      <c r="E42" s="81">
        <f t="shared" si="0"/>
        <v>2.9</v>
      </c>
      <c r="F42" s="85">
        <v>41</v>
      </c>
    </row>
    <row r="43" spans="1:6" ht="15.75" customHeight="1">
      <c r="A43" s="85">
        <v>42</v>
      </c>
      <c r="B43" s="81">
        <f>'DATA INPUT'!E16</f>
        <v>0.25</v>
      </c>
      <c r="C43" s="81">
        <f t="shared" si="1"/>
        <v>3.5</v>
      </c>
      <c r="D43" s="81">
        <f>'DATA INPUT'!$B$7</f>
        <v>0.35</v>
      </c>
      <c r="E43" s="81">
        <f t="shared" si="0"/>
        <v>3.15</v>
      </c>
      <c r="F43" s="85">
        <v>42</v>
      </c>
    </row>
    <row r="44" spans="1:6" ht="15.75" customHeight="1">
      <c r="A44" s="85">
        <v>43</v>
      </c>
      <c r="B44" s="81">
        <f>'DATA INPUT'!E17</f>
        <v>0</v>
      </c>
      <c r="C44" s="81">
        <f t="shared" si="1"/>
        <v>3.5</v>
      </c>
      <c r="D44" s="81">
        <f>'DATA INPUT'!$B$7</f>
        <v>0.35</v>
      </c>
      <c r="E44" s="81">
        <f t="shared" si="0"/>
        <v>3.15</v>
      </c>
      <c r="F44" s="85">
        <v>43</v>
      </c>
    </row>
    <row r="45" spans="1:6" ht="15.75" customHeight="1">
      <c r="A45" s="85">
        <v>44</v>
      </c>
      <c r="B45" s="81">
        <f>'DATA INPUT'!E18</f>
        <v>0</v>
      </c>
      <c r="C45" s="81">
        <f t="shared" si="1"/>
        <v>3.5</v>
      </c>
      <c r="D45" s="81">
        <f>'DATA INPUT'!$B$7</f>
        <v>0.35</v>
      </c>
      <c r="E45" s="81">
        <f t="shared" si="0"/>
        <v>3.15</v>
      </c>
      <c r="F45" s="85">
        <v>44</v>
      </c>
    </row>
    <row r="46" spans="1:6" ht="15.75" customHeight="1">
      <c r="A46" s="85">
        <v>45</v>
      </c>
      <c r="B46" s="81">
        <f>'DATA INPUT'!E19</f>
        <v>0</v>
      </c>
      <c r="C46" s="81">
        <f t="shared" si="1"/>
        <v>3.5</v>
      </c>
      <c r="D46" s="81">
        <f>'DATA INPUT'!$B$7</f>
        <v>0.35</v>
      </c>
      <c r="E46" s="81">
        <f t="shared" si="0"/>
        <v>3.15</v>
      </c>
      <c r="F46" s="85">
        <v>45</v>
      </c>
    </row>
    <row r="47" spans="1:6" ht="15.75" customHeight="1">
      <c r="A47" s="85">
        <v>46</v>
      </c>
      <c r="B47" s="81">
        <f>'DATA INPUT'!E20</f>
        <v>0</v>
      </c>
      <c r="C47" s="81">
        <f t="shared" si="1"/>
        <v>3.5</v>
      </c>
      <c r="D47" s="81">
        <f>'DATA INPUT'!$B$7</f>
        <v>0.35</v>
      </c>
      <c r="E47" s="81">
        <f t="shared" si="0"/>
        <v>3.15</v>
      </c>
      <c r="F47" s="85">
        <v>46</v>
      </c>
    </row>
    <row r="48" spans="1:6" ht="15.75" customHeight="1">
      <c r="A48" s="85">
        <v>47</v>
      </c>
      <c r="B48" s="81">
        <f>'DATA INPUT'!E21</f>
        <v>0</v>
      </c>
      <c r="C48" s="81">
        <f t="shared" si="1"/>
        <v>3.5</v>
      </c>
      <c r="D48" s="81">
        <f>'DATA INPUT'!$B$7</f>
        <v>0.35</v>
      </c>
      <c r="E48" s="81">
        <f t="shared" si="0"/>
        <v>3.15</v>
      </c>
      <c r="F48" s="85">
        <v>47</v>
      </c>
    </row>
    <row r="49" spans="1:6" ht="15.75" customHeight="1">
      <c r="A49" s="85">
        <v>48</v>
      </c>
      <c r="B49" s="81">
        <f>'DATA INPUT'!E22</f>
        <v>0.25</v>
      </c>
      <c r="C49" s="81">
        <f t="shared" si="1"/>
        <v>3.75</v>
      </c>
      <c r="D49" s="81">
        <f>'DATA INPUT'!$B$7</f>
        <v>0.35</v>
      </c>
      <c r="E49" s="81">
        <f t="shared" si="0"/>
        <v>3.4</v>
      </c>
      <c r="F49" s="85">
        <v>48</v>
      </c>
    </row>
    <row r="50" spans="1:6" ht="15.75" customHeight="1">
      <c r="A50" s="85">
        <v>49</v>
      </c>
      <c r="B50" s="81">
        <f>'DATA INPUT'!F11</f>
        <v>0</v>
      </c>
      <c r="C50" s="81">
        <f t="shared" si="1"/>
        <v>3.75</v>
      </c>
      <c r="D50" s="81">
        <f>'DATA INPUT'!$B$7</f>
        <v>0.35</v>
      </c>
      <c r="E50" s="81">
        <f t="shared" si="0"/>
        <v>3.4</v>
      </c>
      <c r="F50" s="85">
        <v>49</v>
      </c>
    </row>
    <row r="51" spans="1:6" ht="15.75" customHeight="1">
      <c r="A51" s="85">
        <v>50</v>
      </c>
      <c r="B51" s="81">
        <f>'DATA INPUT'!F12</f>
        <v>0</v>
      </c>
      <c r="C51" s="81">
        <f t="shared" si="1"/>
        <v>3.75</v>
      </c>
      <c r="D51" s="81">
        <f>'DATA INPUT'!$B$7</f>
        <v>0.35</v>
      </c>
      <c r="E51" s="81">
        <f t="shared" si="0"/>
        <v>3.4</v>
      </c>
      <c r="F51" s="85">
        <v>50</v>
      </c>
    </row>
    <row r="52" spans="1:6" ht="15.75" customHeight="1">
      <c r="A52" s="85">
        <v>51</v>
      </c>
      <c r="B52" s="81">
        <f>'DATA INPUT'!F13</f>
        <v>0</v>
      </c>
      <c r="C52" s="81">
        <f t="shared" si="1"/>
        <v>3.75</v>
      </c>
      <c r="D52" s="81">
        <f>'DATA INPUT'!$B$7</f>
        <v>0.35</v>
      </c>
      <c r="E52" s="81">
        <f t="shared" si="0"/>
        <v>3.4</v>
      </c>
      <c r="F52" s="85">
        <v>51</v>
      </c>
    </row>
    <row r="53" spans="1:6" ht="15.75" customHeight="1">
      <c r="A53" s="85">
        <v>52</v>
      </c>
      <c r="B53" s="81">
        <f>'DATA INPUT'!F14</f>
        <v>0</v>
      </c>
      <c r="C53" s="81">
        <f t="shared" si="1"/>
        <v>3.75</v>
      </c>
      <c r="D53" s="81">
        <f>'DATA INPUT'!$B$7</f>
        <v>0.35</v>
      </c>
      <c r="E53" s="81">
        <f t="shared" si="0"/>
        <v>3.4</v>
      </c>
      <c r="F53" s="85">
        <v>52</v>
      </c>
    </row>
    <row r="54" spans="1:6" ht="15.75" customHeight="1">
      <c r="A54" s="85">
        <v>53</v>
      </c>
      <c r="B54" s="81">
        <f>'DATA INPUT'!F15</f>
        <v>0</v>
      </c>
      <c r="C54" s="81">
        <f t="shared" si="1"/>
        <v>3.75</v>
      </c>
      <c r="D54" s="81">
        <f>'DATA INPUT'!$B$7</f>
        <v>0.35</v>
      </c>
      <c r="E54" s="81">
        <f t="shared" si="0"/>
        <v>3.4</v>
      </c>
      <c r="F54" s="85">
        <v>53</v>
      </c>
    </row>
    <row r="55" spans="1:6" ht="15.75" customHeight="1">
      <c r="A55" s="85">
        <v>54</v>
      </c>
      <c r="B55" s="81">
        <f>'DATA INPUT'!F16</f>
        <v>0.25</v>
      </c>
      <c r="C55" s="81">
        <f t="shared" si="1"/>
        <v>4</v>
      </c>
      <c r="D55" s="81">
        <f>'DATA INPUT'!$B$7</f>
        <v>0.35</v>
      </c>
      <c r="E55" s="81">
        <f t="shared" si="0"/>
        <v>3.65</v>
      </c>
      <c r="F55" s="85">
        <v>54</v>
      </c>
    </row>
    <row r="56" spans="1:6" ht="15.75" customHeight="1">
      <c r="A56" s="85">
        <v>55</v>
      </c>
      <c r="B56" s="81">
        <f>'DATA INPUT'!F17</f>
        <v>0</v>
      </c>
      <c r="C56" s="81">
        <f t="shared" si="1"/>
        <v>4</v>
      </c>
      <c r="D56" s="81">
        <f>'DATA INPUT'!$B$7</f>
        <v>0.35</v>
      </c>
      <c r="E56" s="81">
        <f t="shared" si="0"/>
        <v>3.65</v>
      </c>
      <c r="F56" s="85">
        <v>55</v>
      </c>
    </row>
    <row r="57" spans="1:6" ht="15.75" customHeight="1">
      <c r="A57" s="85">
        <v>56</v>
      </c>
      <c r="B57" s="81">
        <f>'DATA INPUT'!F18</f>
        <v>0</v>
      </c>
      <c r="C57" s="81">
        <f t="shared" si="1"/>
        <v>4</v>
      </c>
      <c r="D57" s="81">
        <f>'DATA INPUT'!$B$7</f>
        <v>0.35</v>
      </c>
      <c r="E57" s="81">
        <f t="shared" si="0"/>
        <v>3.65</v>
      </c>
      <c r="F57" s="85">
        <v>56</v>
      </c>
    </row>
    <row r="58" spans="1:6" ht="15.75" customHeight="1">
      <c r="A58" s="85">
        <v>57</v>
      </c>
      <c r="B58" s="81">
        <f>'DATA INPUT'!F19</f>
        <v>0</v>
      </c>
      <c r="C58" s="81">
        <f t="shared" si="1"/>
        <v>4</v>
      </c>
      <c r="D58" s="81">
        <f>'DATA INPUT'!$B$7</f>
        <v>0.35</v>
      </c>
      <c r="E58" s="81">
        <f t="shared" si="0"/>
        <v>3.65</v>
      </c>
      <c r="F58" s="85">
        <v>57</v>
      </c>
    </row>
    <row r="59" spans="1:6" ht="15.75" customHeight="1">
      <c r="A59" s="85">
        <v>58</v>
      </c>
      <c r="B59" s="81">
        <f>'DATA INPUT'!F20</f>
        <v>0</v>
      </c>
      <c r="C59" s="81">
        <f t="shared" si="1"/>
        <v>4</v>
      </c>
      <c r="D59" s="81">
        <f>'DATA INPUT'!$B$7</f>
        <v>0.35</v>
      </c>
      <c r="E59" s="81">
        <f t="shared" si="0"/>
        <v>3.65</v>
      </c>
      <c r="F59" s="85">
        <v>58</v>
      </c>
    </row>
    <row r="60" spans="1:6" ht="15.75" customHeight="1">
      <c r="A60" s="85">
        <v>59</v>
      </c>
      <c r="B60" s="81">
        <f>'DATA INPUT'!F21</f>
        <v>0</v>
      </c>
      <c r="C60" s="81">
        <f t="shared" si="1"/>
        <v>4</v>
      </c>
      <c r="D60" s="81">
        <f>'DATA INPUT'!$B$7</f>
        <v>0.35</v>
      </c>
      <c r="E60" s="81">
        <f t="shared" si="0"/>
        <v>3.65</v>
      </c>
      <c r="F60" s="85">
        <v>59</v>
      </c>
    </row>
    <row r="61" spans="1:6" ht="15.75" customHeight="1">
      <c r="A61" s="85">
        <v>60</v>
      </c>
      <c r="B61" s="81">
        <f>'DATA INPUT'!F22</f>
        <v>0.25</v>
      </c>
      <c r="C61" s="81">
        <f t="shared" si="1"/>
        <v>4.25</v>
      </c>
      <c r="D61" s="81">
        <f>'DATA INPUT'!$B$7</f>
        <v>0.35</v>
      </c>
      <c r="E61" s="81">
        <f t="shared" si="0"/>
        <v>3.9</v>
      </c>
      <c r="F61" s="85">
        <v>60</v>
      </c>
    </row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DATA INPUT</vt:lpstr>
      <vt:lpstr>Fixed Vs. VRM - Monthly</vt:lpstr>
      <vt:lpstr>Fixed Rate Mortgage Calculation</vt:lpstr>
      <vt:lpstr>Variable Rate Calculation</vt:lpstr>
      <vt:lpstr>VRM - Semi Annual</vt:lpstr>
      <vt:lpstr>Fixed - Semi Annual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Gajdos</dc:creator>
  <cp:lastModifiedBy>APARNA-P</cp:lastModifiedBy>
  <dcterms:created xsi:type="dcterms:W3CDTF">2013-06-25T17:43:00Z</dcterms:created>
  <dcterms:modified xsi:type="dcterms:W3CDTF">2024-10-08T11:15:21Z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597757-257c-444e-a033-6b4031aecc7b_Enabled">
    <vt:lpwstr>true</vt:lpwstr>
  </property>
  <property fmtid="{D5CDD505-2E9C-101B-9397-08002B2CF9AE}" pid="3" name="MSIP_Label_cf597757-257c-444e-a033-6b4031aecc7b_SetDate">
    <vt:lpwstr>2024-01-09T19:22:54Z</vt:lpwstr>
  </property>
  <property fmtid="{D5CDD505-2E9C-101B-9397-08002B2CF9AE}" pid="4" name="MSIP_Label_cf597757-257c-444e-a033-6b4031aecc7b_Method">
    <vt:lpwstr>Standard</vt:lpwstr>
  </property>
  <property fmtid="{D5CDD505-2E9C-101B-9397-08002B2CF9AE}" pid="5" name="MSIP_Label_cf597757-257c-444e-a033-6b4031aecc7b_Name">
    <vt:lpwstr>defa4170-0d19-0005-0004-bc88714345d2</vt:lpwstr>
  </property>
  <property fmtid="{D5CDD505-2E9C-101B-9397-08002B2CF9AE}" pid="6" name="MSIP_Label_cf597757-257c-444e-a033-6b4031aecc7b_SiteId">
    <vt:lpwstr>5975e449-ac32-41a0-bedd-993b9c352147</vt:lpwstr>
  </property>
  <property fmtid="{D5CDD505-2E9C-101B-9397-08002B2CF9AE}" pid="7" name="MSIP_Label_cf597757-257c-444e-a033-6b4031aecc7b_ActionId">
    <vt:lpwstr>eb1c4cc3-018c-4e1e-a139-98b986d5d995</vt:lpwstr>
  </property>
  <property fmtid="{D5CDD505-2E9C-101B-9397-08002B2CF9AE}" pid="8" name="MSIP_Label_cf597757-257c-444e-a033-6b4031aecc7b_ContentBits">
    <vt:lpwstr>0</vt:lpwstr>
  </property>
</Properties>
</file>