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495" windowWidth="20730" windowHeight="11760"/>
  </bookViews>
  <sheets>
    <sheet name="ROI Calculator" sheetId="1" r:id="rId1"/>
    <sheet name="Amortization Table" sheetId="3" r:id="rId2"/>
  </sheets>
  <definedNames>
    <definedName name="_xlnm._FilterDatabase" localSheetId="0" hidden="1">'ROI Calculator'!$B$9:$L$50</definedName>
    <definedName name="Beginning_Balance">-FV(Interest_Rate/12,Payment_Number-1,-Monthly_Payment,Loan_Amount)</definedName>
    <definedName name="ColumnTitle1">Loan[[#Headers],[No.]]</definedName>
    <definedName name="Ending_Balance">-FV(Interest_Rate/12,Payment_Number,-Monthly_Payment,Loan_Amount)</definedName>
    <definedName name="Full_Print">'Amortization Table'!$B$2:$H$373</definedName>
    <definedName name="Header_Row">ROW('Amortization Table'!$13:$13)</definedName>
    <definedName name="Header_Row_Back">ROW('Amortization Table'!$13:$13)</definedName>
    <definedName name="Interest">-IPMT(Interest_Rate/12,Payment_Number,Number_of_Payments,Loan_Amount)</definedName>
    <definedName name="Interest_Rate">'Amortization Table'!$E$5</definedName>
    <definedName name="Last_Row">IF(Values_Entered,Header_Row+Number_of_Payments,Header_Row)</definedName>
    <definedName name="Loan_Amount">'Amortization Table'!$E$4</definedName>
    <definedName name="Loan_Not_Paid">IF(Payment_Number&lt;=Number_of_Payments,1,0)</definedName>
    <definedName name="Loan_Start">'Amortization Table'!$E$7</definedName>
    <definedName name="Loan_Years">'Amortization Table'!$E$6</definedName>
    <definedName name="Monthly_Payment">-PMT(Interest_Rate/12,Number_of_Payments,Loan_Amount)</definedName>
    <definedName name="Number_of_Payments">'Amortization Table'!$E$10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Titles" localSheetId="1">'Amortization Table'!$13:$13</definedName>
    <definedName name="RowTitleRegion1..E6">'Amortization Table'!$B$4</definedName>
    <definedName name="RowTitleRegion2..E11">'Amortization Table'!$B$9</definedName>
    <definedName name="Total_Cost">'Amortization Table'!$E$12</definedName>
    <definedName name="Total_Interest">'Amortization Table'!$E$11</definedName>
    <definedName name="Values_Entered">IF(Loan_Amount*Interest_Rate*Loan_Years*Loan_Start&gt;0,1,0)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9" i="3" s="1"/>
  <c r="D16" i="3"/>
  <c r="F16" i="3"/>
  <c r="H17" i="3"/>
  <c r="C18" i="3"/>
  <c r="E19" i="3"/>
  <c r="B20" i="3"/>
  <c r="D21" i="3"/>
  <c r="F21" i="3"/>
  <c r="H22" i="3"/>
  <c r="C23" i="3"/>
  <c r="E24" i="3"/>
  <c r="B25" i="3"/>
  <c r="H25" i="3"/>
  <c r="B26" i="3"/>
  <c r="F26" i="3"/>
  <c r="G26" i="3"/>
  <c r="E27" i="3"/>
  <c r="G27" i="3"/>
  <c r="D28" i="3"/>
  <c r="E28" i="3"/>
  <c r="C29" i="3"/>
  <c r="D29" i="3"/>
  <c r="G29" i="3"/>
  <c r="H29" i="3"/>
  <c r="D30" i="3"/>
  <c r="E30" i="3"/>
  <c r="B31" i="3"/>
  <c r="C31" i="3"/>
  <c r="D31" i="3"/>
  <c r="E31" i="3"/>
  <c r="F31" i="3"/>
  <c r="G31" i="3"/>
  <c r="H31" i="3"/>
  <c r="B32" i="3"/>
  <c r="C32" i="3"/>
  <c r="D32" i="3"/>
  <c r="E32" i="3"/>
  <c r="F32" i="3"/>
  <c r="G32" i="3"/>
  <c r="H32" i="3"/>
  <c r="B33" i="3"/>
  <c r="C33" i="3"/>
  <c r="D33" i="3"/>
  <c r="E33" i="3"/>
  <c r="F33" i="3"/>
  <c r="G33" i="3"/>
  <c r="H33" i="3"/>
  <c r="B34" i="3"/>
  <c r="C34" i="3"/>
  <c r="D34" i="3"/>
  <c r="E34" i="3"/>
  <c r="F34" i="3"/>
  <c r="G34" i="3"/>
  <c r="H34" i="3"/>
  <c r="B35" i="3"/>
  <c r="C35" i="3"/>
  <c r="D35" i="3"/>
  <c r="E35" i="3"/>
  <c r="F35" i="3"/>
  <c r="G35" i="3"/>
  <c r="H35" i="3"/>
  <c r="B36" i="3"/>
  <c r="C36" i="3"/>
  <c r="D36" i="3"/>
  <c r="E36" i="3"/>
  <c r="F36" i="3"/>
  <c r="G36" i="3"/>
  <c r="H36" i="3"/>
  <c r="B37" i="3"/>
  <c r="C37" i="3"/>
  <c r="D37" i="3"/>
  <c r="E37" i="3"/>
  <c r="F37" i="3"/>
  <c r="G37" i="3"/>
  <c r="H37" i="3"/>
  <c r="B38" i="3"/>
  <c r="C38" i="3"/>
  <c r="D38" i="3"/>
  <c r="E38" i="3"/>
  <c r="F38" i="3"/>
  <c r="G38" i="3"/>
  <c r="H38" i="3"/>
  <c r="B39" i="3"/>
  <c r="C39" i="3"/>
  <c r="D39" i="3"/>
  <c r="E39" i="3"/>
  <c r="F39" i="3"/>
  <c r="G39" i="3"/>
  <c r="H39" i="3"/>
  <c r="B40" i="3"/>
  <c r="C40" i="3"/>
  <c r="D40" i="3"/>
  <c r="E40" i="3"/>
  <c r="F40" i="3"/>
  <c r="G40" i="3"/>
  <c r="H40" i="3"/>
  <c r="B41" i="3"/>
  <c r="C41" i="3"/>
  <c r="D41" i="3"/>
  <c r="E41" i="3"/>
  <c r="F41" i="3"/>
  <c r="G41" i="3"/>
  <c r="H41" i="3"/>
  <c r="B42" i="3"/>
  <c r="C42" i="3"/>
  <c r="D42" i="3"/>
  <c r="E42" i="3"/>
  <c r="F42" i="3"/>
  <c r="G42" i="3"/>
  <c r="H42" i="3"/>
  <c r="B43" i="3"/>
  <c r="C43" i="3"/>
  <c r="D43" i="3"/>
  <c r="E43" i="3"/>
  <c r="F43" i="3"/>
  <c r="G43" i="3"/>
  <c r="H43" i="3"/>
  <c r="B44" i="3"/>
  <c r="C44" i="3"/>
  <c r="D44" i="3"/>
  <c r="E44" i="3"/>
  <c r="F44" i="3"/>
  <c r="G44" i="3"/>
  <c r="H44" i="3"/>
  <c r="B45" i="3"/>
  <c r="C45" i="3"/>
  <c r="D45" i="3"/>
  <c r="E45" i="3"/>
  <c r="F45" i="3"/>
  <c r="G45" i="3"/>
  <c r="H45" i="3"/>
  <c r="B46" i="3"/>
  <c r="C46" i="3"/>
  <c r="D46" i="3"/>
  <c r="E46" i="3"/>
  <c r="F46" i="3"/>
  <c r="G46" i="3"/>
  <c r="H46" i="3"/>
  <c r="B47" i="3"/>
  <c r="C47" i="3"/>
  <c r="D47" i="3"/>
  <c r="E47" i="3"/>
  <c r="F47" i="3"/>
  <c r="G47" i="3"/>
  <c r="H47" i="3"/>
  <c r="B48" i="3"/>
  <c r="C48" i="3"/>
  <c r="D48" i="3"/>
  <c r="E48" i="3"/>
  <c r="F48" i="3"/>
  <c r="G48" i="3"/>
  <c r="H48" i="3"/>
  <c r="B49" i="3"/>
  <c r="C49" i="3"/>
  <c r="D49" i="3"/>
  <c r="E49" i="3"/>
  <c r="F49" i="3"/>
  <c r="G49" i="3"/>
  <c r="H49" i="3"/>
  <c r="B50" i="3"/>
  <c r="C50" i="3"/>
  <c r="D50" i="3"/>
  <c r="E50" i="3"/>
  <c r="F50" i="3"/>
  <c r="G50" i="3"/>
  <c r="H50" i="3"/>
  <c r="B51" i="3"/>
  <c r="C51" i="3"/>
  <c r="D51" i="3"/>
  <c r="E51" i="3"/>
  <c r="F51" i="3"/>
  <c r="G51" i="3"/>
  <c r="H51" i="3"/>
  <c r="B52" i="3"/>
  <c r="C52" i="3"/>
  <c r="D52" i="3"/>
  <c r="E52" i="3"/>
  <c r="F52" i="3"/>
  <c r="G52" i="3"/>
  <c r="H52" i="3"/>
  <c r="B53" i="3"/>
  <c r="C53" i="3"/>
  <c r="D53" i="3"/>
  <c r="E53" i="3"/>
  <c r="F53" i="3"/>
  <c r="G53" i="3"/>
  <c r="H53" i="3"/>
  <c r="B54" i="3"/>
  <c r="C54" i="3"/>
  <c r="D54" i="3"/>
  <c r="E54" i="3"/>
  <c r="F54" i="3"/>
  <c r="G54" i="3"/>
  <c r="H54" i="3"/>
  <c r="B55" i="3"/>
  <c r="C55" i="3"/>
  <c r="D55" i="3"/>
  <c r="E55" i="3"/>
  <c r="F55" i="3"/>
  <c r="G55" i="3"/>
  <c r="H55" i="3"/>
  <c r="B56" i="3"/>
  <c r="C56" i="3"/>
  <c r="D56" i="3"/>
  <c r="E56" i="3"/>
  <c r="F56" i="3"/>
  <c r="G56" i="3"/>
  <c r="H56" i="3"/>
  <c r="B57" i="3"/>
  <c r="C57" i="3"/>
  <c r="D57" i="3"/>
  <c r="E57" i="3"/>
  <c r="F57" i="3"/>
  <c r="G57" i="3"/>
  <c r="H57" i="3"/>
  <c r="B58" i="3"/>
  <c r="C58" i="3"/>
  <c r="D58" i="3"/>
  <c r="E58" i="3"/>
  <c r="F58" i="3"/>
  <c r="G58" i="3"/>
  <c r="H58" i="3"/>
  <c r="B59" i="3"/>
  <c r="C59" i="3"/>
  <c r="D59" i="3"/>
  <c r="E59" i="3"/>
  <c r="F59" i="3"/>
  <c r="G59" i="3"/>
  <c r="H59" i="3"/>
  <c r="B60" i="3"/>
  <c r="C60" i="3"/>
  <c r="D60" i="3"/>
  <c r="E60" i="3"/>
  <c r="F60" i="3"/>
  <c r="G60" i="3"/>
  <c r="H60" i="3"/>
  <c r="B61" i="3"/>
  <c r="C61" i="3"/>
  <c r="D61" i="3"/>
  <c r="E61" i="3"/>
  <c r="F61" i="3"/>
  <c r="G61" i="3"/>
  <c r="H61" i="3"/>
  <c r="B62" i="3"/>
  <c r="C62" i="3"/>
  <c r="D62" i="3"/>
  <c r="E62" i="3"/>
  <c r="F62" i="3"/>
  <c r="G62" i="3"/>
  <c r="H62" i="3"/>
  <c r="B63" i="3"/>
  <c r="C63" i="3"/>
  <c r="D63" i="3"/>
  <c r="E63" i="3"/>
  <c r="F63" i="3"/>
  <c r="G63" i="3"/>
  <c r="H63" i="3"/>
  <c r="B64" i="3"/>
  <c r="C64" i="3"/>
  <c r="D64" i="3"/>
  <c r="E64" i="3"/>
  <c r="F64" i="3"/>
  <c r="G64" i="3"/>
  <c r="H64" i="3"/>
  <c r="B65" i="3"/>
  <c r="C65" i="3"/>
  <c r="D65" i="3"/>
  <c r="E65" i="3"/>
  <c r="F65" i="3"/>
  <c r="G65" i="3"/>
  <c r="H65" i="3"/>
  <c r="B66" i="3"/>
  <c r="C66" i="3"/>
  <c r="D66" i="3"/>
  <c r="E66" i="3"/>
  <c r="F66" i="3"/>
  <c r="G66" i="3"/>
  <c r="H66" i="3"/>
  <c r="B67" i="3"/>
  <c r="C67" i="3"/>
  <c r="D67" i="3"/>
  <c r="E67" i="3"/>
  <c r="F67" i="3"/>
  <c r="G67" i="3"/>
  <c r="H67" i="3"/>
  <c r="B68" i="3"/>
  <c r="C68" i="3"/>
  <c r="D68" i="3"/>
  <c r="E68" i="3"/>
  <c r="F68" i="3"/>
  <c r="G68" i="3"/>
  <c r="H68" i="3"/>
  <c r="B69" i="3"/>
  <c r="C69" i="3"/>
  <c r="D69" i="3"/>
  <c r="E69" i="3"/>
  <c r="F69" i="3"/>
  <c r="G69" i="3"/>
  <c r="H69" i="3"/>
  <c r="B70" i="3"/>
  <c r="C70" i="3"/>
  <c r="D70" i="3"/>
  <c r="E70" i="3"/>
  <c r="F70" i="3"/>
  <c r="G70" i="3"/>
  <c r="H70" i="3"/>
  <c r="B71" i="3"/>
  <c r="C71" i="3"/>
  <c r="D71" i="3"/>
  <c r="E71" i="3"/>
  <c r="F71" i="3"/>
  <c r="G71" i="3"/>
  <c r="H71" i="3"/>
  <c r="B72" i="3"/>
  <c r="C72" i="3"/>
  <c r="D72" i="3"/>
  <c r="E72" i="3"/>
  <c r="F72" i="3"/>
  <c r="G72" i="3"/>
  <c r="H72" i="3"/>
  <c r="B73" i="3"/>
  <c r="C73" i="3"/>
  <c r="D73" i="3"/>
  <c r="E73" i="3"/>
  <c r="F73" i="3"/>
  <c r="G73" i="3"/>
  <c r="H73" i="3"/>
  <c r="B74" i="3"/>
  <c r="C74" i="3"/>
  <c r="D74" i="3"/>
  <c r="E74" i="3"/>
  <c r="F74" i="3"/>
  <c r="G74" i="3"/>
  <c r="H74" i="3"/>
  <c r="B75" i="3"/>
  <c r="C75" i="3"/>
  <c r="D75" i="3"/>
  <c r="E75" i="3"/>
  <c r="F75" i="3"/>
  <c r="G75" i="3"/>
  <c r="H75" i="3"/>
  <c r="B76" i="3"/>
  <c r="C76" i="3"/>
  <c r="D76" i="3"/>
  <c r="E76" i="3"/>
  <c r="F76" i="3"/>
  <c r="G76" i="3"/>
  <c r="H76" i="3"/>
  <c r="B77" i="3"/>
  <c r="C77" i="3"/>
  <c r="D77" i="3"/>
  <c r="E77" i="3"/>
  <c r="F77" i="3"/>
  <c r="G77" i="3"/>
  <c r="H77" i="3"/>
  <c r="B78" i="3"/>
  <c r="C78" i="3"/>
  <c r="D78" i="3"/>
  <c r="E78" i="3"/>
  <c r="F78" i="3"/>
  <c r="G78" i="3"/>
  <c r="H78" i="3"/>
  <c r="B79" i="3"/>
  <c r="C79" i="3"/>
  <c r="D79" i="3"/>
  <c r="E79" i="3"/>
  <c r="F79" i="3"/>
  <c r="G79" i="3"/>
  <c r="H79" i="3"/>
  <c r="B80" i="3"/>
  <c r="C80" i="3"/>
  <c r="D80" i="3"/>
  <c r="E80" i="3"/>
  <c r="F80" i="3"/>
  <c r="G80" i="3"/>
  <c r="H80" i="3"/>
  <c r="B81" i="3"/>
  <c r="C81" i="3"/>
  <c r="D81" i="3"/>
  <c r="E81" i="3"/>
  <c r="F81" i="3"/>
  <c r="G81" i="3"/>
  <c r="H81" i="3"/>
  <c r="B82" i="3"/>
  <c r="C82" i="3"/>
  <c r="D82" i="3"/>
  <c r="E82" i="3"/>
  <c r="F82" i="3"/>
  <c r="G82" i="3"/>
  <c r="H82" i="3"/>
  <c r="B83" i="3"/>
  <c r="C83" i="3"/>
  <c r="D83" i="3"/>
  <c r="E83" i="3"/>
  <c r="F83" i="3"/>
  <c r="G83" i="3"/>
  <c r="H83" i="3"/>
  <c r="B84" i="3"/>
  <c r="C84" i="3"/>
  <c r="D84" i="3"/>
  <c r="E84" i="3"/>
  <c r="F84" i="3"/>
  <c r="G84" i="3"/>
  <c r="H84" i="3"/>
  <c r="B85" i="3"/>
  <c r="C85" i="3"/>
  <c r="D85" i="3"/>
  <c r="E85" i="3"/>
  <c r="F85" i="3"/>
  <c r="G85" i="3"/>
  <c r="H85" i="3"/>
  <c r="B86" i="3"/>
  <c r="C86" i="3"/>
  <c r="D86" i="3"/>
  <c r="E86" i="3"/>
  <c r="F86" i="3"/>
  <c r="G86" i="3"/>
  <c r="H86" i="3"/>
  <c r="B87" i="3"/>
  <c r="C87" i="3"/>
  <c r="D87" i="3"/>
  <c r="E87" i="3"/>
  <c r="F87" i="3"/>
  <c r="G87" i="3"/>
  <c r="H87" i="3"/>
  <c r="B88" i="3"/>
  <c r="C88" i="3"/>
  <c r="D88" i="3"/>
  <c r="E88" i="3"/>
  <c r="F88" i="3"/>
  <c r="G88" i="3"/>
  <c r="H88" i="3"/>
  <c r="B89" i="3"/>
  <c r="C89" i="3"/>
  <c r="D89" i="3"/>
  <c r="E89" i="3"/>
  <c r="F89" i="3"/>
  <c r="G89" i="3"/>
  <c r="H89" i="3"/>
  <c r="B90" i="3"/>
  <c r="C90" i="3"/>
  <c r="D90" i="3"/>
  <c r="E90" i="3"/>
  <c r="F90" i="3"/>
  <c r="G90" i="3"/>
  <c r="H90" i="3"/>
  <c r="B91" i="3"/>
  <c r="C91" i="3"/>
  <c r="D91" i="3"/>
  <c r="E91" i="3"/>
  <c r="F91" i="3"/>
  <c r="G91" i="3"/>
  <c r="H91" i="3"/>
  <c r="B92" i="3"/>
  <c r="C92" i="3"/>
  <c r="D92" i="3"/>
  <c r="E92" i="3"/>
  <c r="F92" i="3"/>
  <c r="G92" i="3"/>
  <c r="H92" i="3"/>
  <c r="B93" i="3"/>
  <c r="C93" i="3"/>
  <c r="D93" i="3"/>
  <c r="E93" i="3"/>
  <c r="F93" i="3"/>
  <c r="G93" i="3"/>
  <c r="H93" i="3"/>
  <c r="B94" i="3"/>
  <c r="C94" i="3"/>
  <c r="D94" i="3"/>
  <c r="E94" i="3"/>
  <c r="F94" i="3"/>
  <c r="G94" i="3"/>
  <c r="H94" i="3"/>
  <c r="B95" i="3"/>
  <c r="C95" i="3"/>
  <c r="D95" i="3"/>
  <c r="E95" i="3"/>
  <c r="F95" i="3"/>
  <c r="G95" i="3"/>
  <c r="H95" i="3"/>
  <c r="B96" i="3"/>
  <c r="C96" i="3"/>
  <c r="D96" i="3"/>
  <c r="E96" i="3"/>
  <c r="F96" i="3"/>
  <c r="G96" i="3"/>
  <c r="H96" i="3"/>
  <c r="B97" i="3"/>
  <c r="C97" i="3"/>
  <c r="D97" i="3"/>
  <c r="E97" i="3"/>
  <c r="F97" i="3"/>
  <c r="G97" i="3"/>
  <c r="H97" i="3"/>
  <c r="B98" i="3"/>
  <c r="C98" i="3"/>
  <c r="D98" i="3"/>
  <c r="E98" i="3"/>
  <c r="F98" i="3"/>
  <c r="G98" i="3"/>
  <c r="H98" i="3"/>
  <c r="B99" i="3"/>
  <c r="C99" i="3"/>
  <c r="D99" i="3"/>
  <c r="E99" i="3"/>
  <c r="F99" i="3"/>
  <c r="G99" i="3"/>
  <c r="H99" i="3"/>
  <c r="B100" i="3"/>
  <c r="C100" i="3"/>
  <c r="D100" i="3"/>
  <c r="E100" i="3"/>
  <c r="F100" i="3"/>
  <c r="G100" i="3"/>
  <c r="H100" i="3"/>
  <c r="B101" i="3"/>
  <c r="C101" i="3"/>
  <c r="D101" i="3"/>
  <c r="E101" i="3"/>
  <c r="F101" i="3"/>
  <c r="G101" i="3"/>
  <c r="H101" i="3"/>
  <c r="B102" i="3"/>
  <c r="C102" i="3"/>
  <c r="D102" i="3"/>
  <c r="E102" i="3"/>
  <c r="F102" i="3"/>
  <c r="G102" i="3"/>
  <c r="H102" i="3"/>
  <c r="B103" i="3"/>
  <c r="C103" i="3"/>
  <c r="D103" i="3"/>
  <c r="E103" i="3"/>
  <c r="F103" i="3"/>
  <c r="G103" i="3"/>
  <c r="H103" i="3"/>
  <c r="B104" i="3"/>
  <c r="C104" i="3"/>
  <c r="D104" i="3"/>
  <c r="E104" i="3"/>
  <c r="F104" i="3"/>
  <c r="G104" i="3"/>
  <c r="H104" i="3"/>
  <c r="B105" i="3"/>
  <c r="C105" i="3"/>
  <c r="D105" i="3"/>
  <c r="E105" i="3"/>
  <c r="F105" i="3"/>
  <c r="G105" i="3"/>
  <c r="H105" i="3"/>
  <c r="B106" i="3"/>
  <c r="C106" i="3"/>
  <c r="D106" i="3"/>
  <c r="E106" i="3"/>
  <c r="F106" i="3"/>
  <c r="G106" i="3"/>
  <c r="H106" i="3"/>
  <c r="B107" i="3"/>
  <c r="C107" i="3"/>
  <c r="D107" i="3"/>
  <c r="E107" i="3"/>
  <c r="F107" i="3"/>
  <c r="G107" i="3"/>
  <c r="H107" i="3"/>
  <c r="B108" i="3"/>
  <c r="C108" i="3"/>
  <c r="D108" i="3"/>
  <c r="E108" i="3"/>
  <c r="F108" i="3"/>
  <c r="G108" i="3"/>
  <c r="H108" i="3"/>
  <c r="B109" i="3"/>
  <c r="C109" i="3"/>
  <c r="D109" i="3"/>
  <c r="E109" i="3"/>
  <c r="F109" i="3"/>
  <c r="G109" i="3"/>
  <c r="H109" i="3"/>
  <c r="B110" i="3"/>
  <c r="C110" i="3"/>
  <c r="D110" i="3"/>
  <c r="E110" i="3"/>
  <c r="F110" i="3"/>
  <c r="G110" i="3"/>
  <c r="H110" i="3"/>
  <c r="B111" i="3"/>
  <c r="C111" i="3"/>
  <c r="D111" i="3"/>
  <c r="E111" i="3"/>
  <c r="F111" i="3"/>
  <c r="G111" i="3"/>
  <c r="H111" i="3"/>
  <c r="B112" i="3"/>
  <c r="C112" i="3"/>
  <c r="D112" i="3"/>
  <c r="E112" i="3"/>
  <c r="F112" i="3"/>
  <c r="G112" i="3"/>
  <c r="H112" i="3"/>
  <c r="B113" i="3"/>
  <c r="C113" i="3"/>
  <c r="D113" i="3"/>
  <c r="E113" i="3"/>
  <c r="F113" i="3"/>
  <c r="G113" i="3"/>
  <c r="H113" i="3"/>
  <c r="B114" i="3"/>
  <c r="C114" i="3"/>
  <c r="D114" i="3"/>
  <c r="E114" i="3"/>
  <c r="F114" i="3"/>
  <c r="G114" i="3"/>
  <c r="H114" i="3"/>
  <c r="B115" i="3"/>
  <c r="C115" i="3"/>
  <c r="D115" i="3"/>
  <c r="E115" i="3"/>
  <c r="F115" i="3"/>
  <c r="G115" i="3"/>
  <c r="H115" i="3"/>
  <c r="B116" i="3"/>
  <c r="C116" i="3"/>
  <c r="D116" i="3"/>
  <c r="E116" i="3"/>
  <c r="F116" i="3"/>
  <c r="G116" i="3"/>
  <c r="H116" i="3"/>
  <c r="B117" i="3"/>
  <c r="C117" i="3"/>
  <c r="D117" i="3"/>
  <c r="E117" i="3"/>
  <c r="F117" i="3"/>
  <c r="G117" i="3"/>
  <c r="H117" i="3"/>
  <c r="B118" i="3"/>
  <c r="C118" i="3"/>
  <c r="D118" i="3"/>
  <c r="E118" i="3"/>
  <c r="F118" i="3"/>
  <c r="G118" i="3"/>
  <c r="H118" i="3"/>
  <c r="B119" i="3"/>
  <c r="C119" i="3"/>
  <c r="D119" i="3"/>
  <c r="E119" i="3"/>
  <c r="F119" i="3"/>
  <c r="G119" i="3"/>
  <c r="H119" i="3"/>
  <c r="B120" i="3"/>
  <c r="C120" i="3"/>
  <c r="D120" i="3"/>
  <c r="E120" i="3"/>
  <c r="F120" i="3"/>
  <c r="G120" i="3"/>
  <c r="H120" i="3"/>
  <c r="B121" i="3"/>
  <c r="C121" i="3"/>
  <c r="D121" i="3"/>
  <c r="E121" i="3"/>
  <c r="F121" i="3"/>
  <c r="G121" i="3"/>
  <c r="H121" i="3"/>
  <c r="B122" i="3"/>
  <c r="C122" i="3"/>
  <c r="D122" i="3"/>
  <c r="E122" i="3"/>
  <c r="F122" i="3"/>
  <c r="G122" i="3"/>
  <c r="H122" i="3"/>
  <c r="B123" i="3"/>
  <c r="C123" i="3"/>
  <c r="D123" i="3"/>
  <c r="E123" i="3"/>
  <c r="F123" i="3"/>
  <c r="G123" i="3"/>
  <c r="H123" i="3"/>
  <c r="B124" i="3"/>
  <c r="C124" i="3"/>
  <c r="D124" i="3"/>
  <c r="E124" i="3"/>
  <c r="F124" i="3"/>
  <c r="G124" i="3"/>
  <c r="H124" i="3"/>
  <c r="B125" i="3"/>
  <c r="C125" i="3"/>
  <c r="D125" i="3"/>
  <c r="E125" i="3"/>
  <c r="F125" i="3"/>
  <c r="G125" i="3"/>
  <c r="H125" i="3"/>
  <c r="B126" i="3"/>
  <c r="C126" i="3"/>
  <c r="D126" i="3"/>
  <c r="E126" i="3"/>
  <c r="F126" i="3"/>
  <c r="G126" i="3"/>
  <c r="H126" i="3"/>
  <c r="B127" i="3"/>
  <c r="C127" i="3"/>
  <c r="D127" i="3"/>
  <c r="E127" i="3"/>
  <c r="F127" i="3"/>
  <c r="G127" i="3"/>
  <c r="H127" i="3"/>
  <c r="B128" i="3"/>
  <c r="C128" i="3"/>
  <c r="D128" i="3"/>
  <c r="E128" i="3"/>
  <c r="F128" i="3"/>
  <c r="G128" i="3"/>
  <c r="H128" i="3"/>
  <c r="B129" i="3"/>
  <c r="C129" i="3"/>
  <c r="D129" i="3"/>
  <c r="E129" i="3"/>
  <c r="F129" i="3"/>
  <c r="G129" i="3"/>
  <c r="H129" i="3"/>
  <c r="B130" i="3"/>
  <c r="C130" i="3"/>
  <c r="D130" i="3"/>
  <c r="E130" i="3"/>
  <c r="F130" i="3"/>
  <c r="G130" i="3"/>
  <c r="H130" i="3"/>
  <c r="B131" i="3"/>
  <c r="C131" i="3"/>
  <c r="D131" i="3"/>
  <c r="E131" i="3"/>
  <c r="F131" i="3"/>
  <c r="G131" i="3"/>
  <c r="H131" i="3"/>
  <c r="B132" i="3"/>
  <c r="C132" i="3"/>
  <c r="D132" i="3"/>
  <c r="E132" i="3"/>
  <c r="F132" i="3"/>
  <c r="G132" i="3"/>
  <c r="H132" i="3"/>
  <c r="B133" i="3"/>
  <c r="C133" i="3"/>
  <c r="D133" i="3"/>
  <c r="E133" i="3"/>
  <c r="F133" i="3"/>
  <c r="G133" i="3"/>
  <c r="H133" i="3"/>
  <c r="B134" i="3"/>
  <c r="C134" i="3"/>
  <c r="D134" i="3"/>
  <c r="E134" i="3"/>
  <c r="F134" i="3"/>
  <c r="G134" i="3"/>
  <c r="H134" i="3"/>
  <c r="B135" i="3"/>
  <c r="C135" i="3"/>
  <c r="D135" i="3"/>
  <c r="E135" i="3"/>
  <c r="F135" i="3"/>
  <c r="G135" i="3"/>
  <c r="H135" i="3"/>
  <c r="B136" i="3"/>
  <c r="C136" i="3"/>
  <c r="D136" i="3"/>
  <c r="E136" i="3"/>
  <c r="F136" i="3"/>
  <c r="G136" i="3"/>
  <c r="H136" i="3"/>
  <c r="B137" i="3"/>
  <c r="C137" i="3"/>
  <c r="D137" i="3"/>
  <c r="E137" i="3"/>
  <c r="F137" i="3"/>
  <c r="G137" i="3"/>
  <c r="H137" i="3"/>
  <c r="B138" i="3"/>
  <c r="C138" i="3"/>
  <c r="D138" i="3"/>
  <c r="E138" i="3"/>
  <c r="F138" i="3"/>
  <c r="G138" i="3"/>
  <c r="H138" i="3"/>
  <c r="B139" i="3"/>
  <c r="C139" i="3"/>
  <c r="D139" i="3"/>
  <c r="E139" i="3"/>
  <c r="F139" i="3"/>
  <c r="G139" i="3"/>
  <c r="H139" i="3"/>
  <c r="B140" i="3"/>
  <c r="C140" i="3"/>
  <c r="D140" i="3"/>
  <c r="E140" i="3"/>
  <c r="F140" i="3"/>
  <c r="G140" i="3"/>
  <c r="H140" i="3"/>
  <c r="B141" i="3"/>
  <c r="C141" i="3"/>
  <c r="D141" i="3"/>
  <c r="E141" i="3"/>
  <c r="F141" i="3"/>
  <c r="G141" i="3"/>
  <c r="H141" i="3"/>
  <c r="B142" i="3"/>
  <c r="C142" i="3"/>
  <c r="D142" i="3"/>
  <c r="E142" i="3"/>
  <c r="F142" i="3"/>
  <c r="G142" i="3"/>
  <c r="H142" i="3"/>
  <c r="B143" i="3"/>
  <c r="C143" i="3"/>
  <c r="D143" i="3"/>
  <c r="E143" i="3"/>
  <c r="F143" i="3"/>
  <c r="G143" i="3"/>
  <c r="H143" i="3"/>
  <c r="B144" i="3"/>
  <c r="C144" i="3"/>
  <c r="D144" i="3"/>
  <c r="E144" i="3"/>
  <c r="F144" i="3"/>
  <c r="G144" i="3"/>
  <c r="H144" i="3"/>
  <c r="B145" i="3"/>
  <c r="C145" i="3"/>
  <c r="D145" i="3"/>
  <c r="E145" i="3"/>
  <c r="F145" i="3"/>
  <c r="G145" i="3"/>
  <c r="H145" i="3"/>
  <c r="B146" i="3"/>
  <c r="C146" i="3"/>
  <c r="D146" i="3"/>
  <c r="E146" i="3"/>
  <c r="F146" i="3"/>
  <c r="G146" i="3"/>
  <c r="H146" i="3"/>
  <c r="B147" i="3"/>
  <c r="C147" i="3"/>
  <c r="D147" i="3"/>
  <c r="E147" i="3"/>
  <c r="F147" i="3"/>
  <c r="G147" i="3"/>
  <c r="H147" i="3"/>
  <c r="B148" i="3"/>
  <c r="C148" i="3"/>
  <c r="D148" i="3"/>
  <c r="E148" i="3"/>
  <c r="F148" i="3"/>
  <c r="G148" i="3"/>
  <c r="H148" i="3"/>
  <c r="B149" i="3"/>
  <c r="C149" i="3"/>
  <c r="D149" i="3"/>
  <c r="E149" i="3"/>
  <c r="F149" i="3"/>
  <c r="G149" i="3"/>
  <c r="H149" i="3"/>
  <c r="B150" i="3"/>
  <c r="C150" i="3"/>
  <c r="D150" i="3"/>
  <c r="E150" i="3"/>
  <c r="F150" i="3"/>
  <c r="G150" i="3"/>
  <c r="H150" i="3"/>
  <c r="B151" i="3"/>
  <c r="C151" i="3"/>
  <c r="D151" i="3"/>
  <c r="E151" i="3"/>
  <c r="F151" i="3"/>
  <c r="G151" i="3"/>
  <c r="H151" i="3"/>
  <c r="B152" i="3"/>
  <c r="C152" i="3"/>
  <c r="D152" i="3"/>
  <c r="E152" i="3"/>
  <c r="F152" i="3"/>
  <c r="G152" i="3"/>
  <c r="H152" i="3"/>
  <c r="B153" i="3"/>
  <c r="C153" i="3"/>
  <c r="D153" i="3"/>
  <c r="E153" i="3"/>
  <c r="F153" i="3"/>
  <c r="G153" i="3"/>
  <c r="H153" i="3"/>
  <c r="B154" i="3"/>
  <c r="C154" i="3"/>
  <c r="D154" i="3"/>
  <c r="E154" i="3"/>
  <c r="F154" i="3"/>
  <c r="G154" i="3"/>
  <c r="H154" i="3"/>
  <c r="B155" i="3"/>
  <c r="C155" i="3"/>
  <c r="D155" i="3"/>
  <c r="E155" i="3"/>
  <c r="F155" i="3"/>
  <c r="G155" i="3"/>
  <c r="H155" i="3"/>
  <c r="B156" i="3"/>
  <c r="C156" i="3"/>
  <c r="D156" i="3"/>
  <c r="E156" i="3"/>
  <c r="F156" i="3"/>
  <c r="G156" i="3"/>
  <c r="H156" i="3"/>
  <c r="B157" i="3"/>
  <c r="C157" i="3"/>
  <c r="D157" i="3"/>
  <c r="E157" i="3"/>
  <c r="F157" i="3"/>
  <c r="G157" i="3"/>
  <c r="H157" i="3"/>
  <c r="B158" i="3"/>
  <c r="C158" i="3"/>
  <c r="D158" i="3"/>
  <c r="E158" i="3"/>
  <c r="F158" i="3"/>
  <c r="G158" i="3"/>
  <c r="H158" i="3"/>
  <c r="B159" i="3"/>
  <c r="C159" i="3"/>
  <c r="D159" i="3"/>
  <c r="E159" i="3"/>
  <c r="F159" i="3"/>
  <c r="G159" i="3"/>
  <c r="H159" i="3"/>
  <c r="B160" i="3"/>
  <c r="C160" i="3"/>
  <c r="D160" i="3"/>
  <c r="E160" i="3"/>
  <c r="F160" i="3"/>
  <c r="G160" i="3"/>
  <c r="H160" i="3"/>
  <c r="B161" i="3"/>
  <c r="C161" i="3"/>
  <c r="D161" i="3"/>
  <c r="E161" i="3"/>
  <c r="F161" i="3"/>
  <c r="G161" i="3"/>
  <c r="H161" i="3"/>
  <c r="B162" i="3"/>
  <c r="C162" i="3"/>
  <c r="D162" i="3"/>
  <c r="E162" i="3"/>
  <c r="F162" i="3"/>
  <c r="G162" i="3"/>
  <c r="H162" i="3"/>
  <c r="B163" i="3"/>
  <c r="C163" i="3"/>
  <c r="D163" i="3"/>
  <c r="E163" i="3"/>
  <c r="F163" i="3"/>
  <c r="G163" i="3"/>
  <c r="H163" i="3"/>
  <c r="B164" i="3"/>
  <c r="C164" i="3"/>
  <c r="D164" i="3"/>
  <c r="E164" i="3"/>
  <c r="F164" i="3"/>
  <c r="G164" i="3"/>
  <c r="H164" i="3"/>
  <c r="B165" i="3"/>
  <c r="C165" i="3"/>
  <c r="D165" i="3"/>
  <c r="E165" i="3"/>
  <c r="F165" i="3"/>
  <c r="G165" i="3"/>
  <c r="H165" i="3"/>
  <c r="B166" i="3"/>
  <c r="C166" i="3"/>
  <c r="D166" i="3"/>
  <c r="E166" i="3"/>
  <c r="F166" i="3"/>
  <c r="G166" i="3"/>
  <c r="H166" i="3"/>
  <c r="B167" i="3"/>
  <c r="C167" i="3"/>
  <c r="D167" i="3"/>
  <c r="E167" i="3"/>
  <c r="F167" i="3"/>
  <c r="G167" i="3"/>
  <c r="H167" i="3"/>
  <c r="B168" i="3"/>
  <c r="C168" i="3"/>
  <c r="D168" i="3"/>
  <c r="E168" i="3"/>
  <c r="F168" i="3"/>
  <c r="G168" i="3"/>
  <c r="H168" i="3"/>
  <c r="B169" i="3"/>
  <c r="C169" i="3"/>
  <c r="D169" i="3"/>
  <c r="E169" i="3"/>
  <c r="F169" i="3"/>
  <c r="G169" i="3"/>
  <c r="H169" i="3"/>
  <c r="B170" i="3"/>
  <c r="C170" i="3"/>
  <c r="D170" i="3"/>
  <c r="E170" i="3"/>
  <c r="F170" i="3"/>
  <c r="G170" i="3"/>
  <c r="H170" i="3"/>
  <c r="B171" i="3"/>
  <c r="C171" i="3"/>
  <c r="D171" i="3"/>
  <c r="E171" i="3"/>
  <c r="F171" i="3"/>
  <c r="G171" i="3"/>
  <c r="H171" i="3"/>
  <c r="B172" i="3"/>
  <c r="C172" i="3"/>
  <c r="D172" i="3"/>
  <c r="E172" i="3"/>
  <c r="F172" i="3"/>
  <c r="G172" i="3"/>
  <c r="H172" i="3"/>
  <c r="B173" i="3"/>
  <c r="C173" i="3"/>
  <c r="D173" i="3"/>
  <c r="E173" i="3"/>
  <c r="F173" i="3"/>
  <c r="G173" i="3"/>
  <c r="H173" i="3"/>
  <c r="B174" i="3"/>
  <c r="C174" i="3"/>
  <c r="D174" i="3"/>
  <c r="E174" i="3"/>
  <c r="F174" i="3"/>
  <c r="G174" i="3"/>
  <c r="H174" i="3"/>
  <c r="B175" i="3"/>
  <c r="C175" i="3"/>
  <c r="D175" i="3"/>
  <c r="E175" i="3"/>
  <c r="F175" i="3"/>
  <c r="G175" i="3"/>
  <c r="H175" i="3"/>
  <c r="B176" i="3"/>
  <c r="C176" i="3"/>
  <c r="D176" i="3"/>
  <c r="E176" i="3"/>
  <c r="F176" i="3"/>
  <c r="G176" i="3"/>
  <c r="H176" i="3"/>
  <c r="B177" i="3"/>
  <c r="C177" i="3"/>
  <c r="D177" i="3"/>
  <c r="E177" i="3"/>
  <c r="F177" i="3"/>
  <c r="G177" i="3"/>
  <c r="H177" i="3"/>
  <c r="B178" i="3"/>
  <c r="C178" i="3"/>
  <c r="D178" i="3"/>
  <c r="E178" i="3"/>
  <c r="F178" i="3"/>
  <c r="G178" i="3"/>
  <c r="H178" i="3"/>
  <c r="B179" i="3"/>
  <c r="C179" i="3"/>
  <c r="D179" i="3"/>
  <c r="E179" i="3"/>
  <c r="F179" i="3"/>
  <c r="G179" i="3"/>
  <c r="H179" i="3"/>
  <c r="B180" i="3"/>
  <c r="C180" i="3"/>
  <c r="D180" i="3"/>
  <c r="E180" i="3"/>
  <c r="F180" i="3"/>
  <c r="G180" i="3"/>
  <c r="H180" i="3"/>
  <c r="B181" i="3"/>
  <c r="C181" i="3"/>
  <c r="D181" i="3"/>
  <c r="E181" i="3"/>
  <c r="F181" i="3"/>
  <c r="G181" i="3"/>
  <c r="H181" i="3"/>
  <c r="B182" i="3"/>
  <c r="C182" i="3"/>
  <c r="D182" i="3"/>
  <c r="E182" i="3"/>
  <c r="F182" i="3"/>
  <c r="G182" i="3"/>
  <c r="H182" i="3"/>
  <c r="B183" i="3"/>
  <c r="C183" i="3"/>
  <c r="D183" i="3"/>
  <c r="E183" i="3"/>
  <c r="F183" i="3"/>
  <c r="G183" i="3"/>
  <c r="H183" i="3"/>
  <c r="B184" i="3"/>
  <c r="C184" i="3"/>
  <c r="D184" i="3"/>
  <c r="E184" i="3"/>
  <c r="F184" i="3"/>
  <c r="G184" i="3"/>
  <c r="H184" i="3"/>
  <c r="B185" i="3"/>
  <c r="C185" i="3"/>
  <c r="D185" i="3"/>
  <c r="E185" i="3"/>
  <c r="F185" i="3"/>
  <c r="G185" i="3"/>
  <c r="H185" i="3"/>
  <c r="B186" i="3"/>
  <c r="C186" i="3"/>
  <c r="D186" i="3"/>
  <c r="E186" i="3"/>
  <c r="F186" i="3"/>
  <c r="G186" i="3"/>
  <c r="H186" i="3"/>
  <c r="B187" i="3"/>
  <c r="C187" i="3"/>
  <c r="D187" i="3"/>
  <c r="E187" i="3"/>
  <c r="F187" i="3"/>
  <c r="G187" i="3"/>
  <c r="H187" i="3"/>
  <c r="B188" i="3"/>
  <c r="C188" i="3"/>
  <c r="D188" i="3"/>
  <c r="E188" i="3"/>
  <c r="F188" i="3"/>
  <c r="G188" i="3"/>
  <c r="H188" i="3"/>
  <c r="B189" i="3"/>
  <c r="C189" i="3"/>
  <c r="D189" i="3"/>
  <c r="E189" i="3"/>
  <c r="F189" i="3"/>
  <c r="G189" i="3"/>
  <c r="H189" i="3"/>
  <c r="B190" i="3"/>
  <c r="C190" i="3"/>
  <c r="D190" i="3"/>
  <c r="E190" i="3"/>
  <c r="F190" i="3"/>
  <c r="G190" i="3"/>
  <c r="H190" i="3"/>
  <c r="B191" i="3"/>
  <c r="C191" i="3"/>
  <c r="D191" i="3"/>
  <c r="E191" i="3"/>
  <c r="F191" i="3"/>
  <c r="G191" i="3"/>
  <c r="H191" i="3"/>
  <c r="B192" i="3"/>
  <c r="C192" i="3"/>
  <c r="D192" i="3"/>
  <c r="E192" i="3"/>
  <c r="F192" i="3"/>
  <c r="G192" i="3"/>
  <c r="H192" i="3"/>
  <c r="B193" i="3"/>
  <c r="C193" i="3"/>
  <c r="D193" i="3"/>
  <c r="E193" i="3"/>
  <c r="F193" i="3"/>
  <c r="G193" i="3"/>
  <c r="H193" i="3"/>
  <c r="B194" i="3"/>
  <c r="C194" i="3"/>
  <c r="D194" i="3"/>
  <c r="E194" i="3"/>
  <c r="F194" i="3"/>
  <c r="G194" i="3"/>
  <c r="H194" i="3"/>
  <c r="B195" i="3"/>
  <c r="C195" i="3"/>
  <c r="D195" i="3"/>
  <c r="E195" i="3"/>
  <c r="F195" i="3"/>
  <c r="G195" i="3"/>
  <c r="H195" i="3"/>
  <c r="B196" i="3"/>
  <c r="C196" i="3"/>
  <c r="D196" i="3"/>
  <c r="E196" i="3"/>
  <c r="F196" i="3"/>
  <c r="G196" i="3"/>
  <c r="H196" i="3"/>
  <c r="B197" i="3"/>
  <c r="C197" i="3"/>
  <c r="D197" i="3"/>
  <c r="E197" i="3"/>
  <c r="F197" i="3"/>
  <c r="G197" i="3"/>
  <c r="H197" i="3"/>
  <c r="B198" i="3"/>
  <c r="C198" i="3"/>
  <c r="D198" i="3"/>
  <c r="E198" i="3"/>
  <c r="F198" i="3"/>
  <c r="G198" i="3"/>
  <c r="H198" i="3"/>
  <c r="B199" i="3"/>
  <c r="C199" i="3"/>
  <c r="D199" i="3"/>
  <c r="E199" i="3"/>
  <c r="F199" i="3"/>
  <c r="G199" i="3"/>
  <c r="H199" i="3"/>
  <c r="B200" i="3"/>
  <c r="C200" i="3"/>
  <c r="D200" i="3"/>
  <c r="E200" i="3"/>
  <c r="F200" i="3"/>
  <c r="G200" i="3"/>
  <c r="H200" i="3"/>
  <c r="B201" i="3"/>
  <c r="C201" i="3"/>
  <c r="D201" i="3"/>
  <c r="E201" i="3"/>
  <c r="F201" i="3"/>
  <c r="G201" i="3"/>
  <c r="H201" i="3"/>
  <c r="B202" i="3"/>
  <c r="C202" i="3"/>
  <c r="D202" i="3"/>
  <c r="E202" i="3"/>
  <c r="F202" i="3"/>
  <c r="G202" i="3"/>
  <c r="H202" i="3"/>
  <c r="B203" i="3"/>
  <c r="C203" i="3"/>
  <c r="D203" i="3"/>
  <c r="E203" i="3"/>
  <c r="F203" i="3"/>
  <c r="G203" i="3"/>
  <c r="H203" i="3"/>
  <c r="B204" i="3"/>
  <c r="C204" i="3"/>
  <c r="D204" i="3"/>
  <c r="E204" i="3"/>
  <c r="F204" i="3"/>
  <c r="G204" i="3"/>
  <c r="H204" i="3"/>
  <c r="B205" i="3"/>
  <c r="C205" i="3"/>
  <c r="D205" i="3"/>
  <c r="E205" i="3"/>
  <c r="F205" i="3"/>
  <c r="G205" i="3"/>
  <c r="H205" i="3"/>
  <c r="B206" i="3"/>
  <c r="C206" i="3"/>
  <c r="D206" i="3"/>
  <c r="E206" i="3"/>
  <c r="F206" i="3"/>
  <c r="G206" i="3"/>
  <c r="H206" i="3"/>
  <c r="B207" i="3"/>
  <c r="C207" i="3"/>
  <c r="D207" i="3"/>
  <c r="E207" i="3"/>
  <c r="F207" i="3"/>
  <c r="G207" i="3"/>
  <c r="H207" i="3"/>
  <c r="B208" i="3"/>
  <c r="C208" i="3"/>
  <c r="D208" i="3"/>
  <c r="E208" i="3"/>
  <c r="F208" i="3"/>
  <c r="G208" i="3"/>
  <c r="H208" i="3"/>
  <c r="B209" i="3"/>
  <c r="C209" i="3"/>
  <c r="D209" i="3"/>
  <c r="E209" i="3"/>
  <c r="F209" i="3"/>
  <c r="G209" i="3"/>
  <c r="H209" i="3"/>
  <c r="B210" i="3"/>
  <c r="C210" i="3"/>
  <c r="D210" i="3"/>
  <c r="E210" i="3"/>
  <c r="F210" i="3"/>
  <c r="G210" i="3"/>
  <c r="H210" i="3"/>
  <c r="B211" i="3"/>
  <c r="C211" i="3"/>
  <c r="D211" i="3"/>
  <c r="E211" i="3"/>
  <c r="F211" i="3"/>
  <c r="G211" i="3"/>
  <c r="H211" i="3"/>
  <c r="B212" i="3"/>
  <c r="C212" i="3"/>
  <c r="D212" i="3"/>
  <c r="E212" i="3"/>
  <c r="F212" i="3"/>
  <c r="G212" i="3"/>
  <c r="H212" i="3"/>
  <c r="B213" i="3"/>
  <c r="C213" i="3"/>
  <c r="D213" i="3"/>
  <c r="E213" i="3"/>
  <c r="F213" i="3"/>
  <c r="G213" i="3"/>
  <c r="H213" i="3"/>
  <c r="B214" i="3"/>
  <c r="C214" i="3"/>
  <c r="D214" i="3"/>
  <c r="E214" i="3"/>
  <c r="F214" i="3"/>
  <c r="G214" i="3"/>
  <c r="H214" i="3"/>
  <c r="B215" i="3"/>
  <c r="C215" i="3"/>
  <c r="D215" i="3"/>
  <c r="E215" i="3"/>
  <c r="F215" i="3"/>
  <c r="G215" i="3"/>
  <c r="H215" i="3"/>
  <c r="B216" i="3"/>
  <c r="C216" i="3"/>
  <c r="D216" i="3"/>
  <c r="E216" i="3"/>
  <c r="F216" i="3"/>
  <c r="G216" i="3"/>
  <c r="H216" i="3"/>
  <c r="B217" i="3"/>
  <c r="C217" i="3"/>
  <c r="D217" i="3"/>
  <c r="E217" i="3"/>
  <c r="F217" i="3"/>
  <c r="G217" i="3"/>
  <c r="H217" i="3"/>
  <c r="B218" i="3"/>
  <c r="C218" i="3"/>
  <c r="D218" i="3"/>
  <c r="E218" i="3"/>
  <c r="F218" i="3"/>
  <c r="G218" i="3"/>
  <c r="H218" i="3"/>
  <c r="B219" i="3"/>
  <c r="C219" i="3"/>
  <c r="D219" i="3"/>
  <c r="E219" i="3"/>
  <c r="F219" i="3"/>
  <c r="G219" i="3"/>
  <c r="H219" i="3"/>
  <c r="B220" i="3"/>
  <c r="C220" i="3"/>
  <c r="D220" i="3"/>
  <c r="E220" i="3"/>
  <c r="F220" i="3"/>
  <c r="G220" i="3"/>
  <c r="H220" i="3"/>
  <c r="B221" i="3"/>
  <c r="C221" i="3"/>
  <c r="D221" i="3"/>
  <c r="E221" i="3"/>
  <c r="F221" i="3"/>
  <c r="G221" i="3"/>
  <c r="H221" i="3"/>
  <c r="B222" i="3"/>
  <c r="C222" i="3"/>
  <c r="D222" i="3"/>
  <c r="E222" i="3"/>
  <c r="F222" i="3"/>
  <c r="G222" i="3"/>
  <c r="H222" i="3"/>
  <c r="B223" i="3"/>
  <c r="C223" i="3"/>
  <c r="D223" i="3"/>
  <c r="E223" i="3"/>
  <c r="F223" i="3"/>
  <c r="G223" i="3"/>
  <c r="H223" i="3"/>
  <c r="B224" i="3"/>
  <c r="C224" i="3"/>
  <c r="D224" i="3"/>
  <c r="E224" i="3"/>
  <c r="F224" i="3"/>
  <c r="G224" i="3"/>
  <c r="H224" i="3"/>
  <c r="B225" i="3"/>
  <c r="C225" i="3"/>
  <c r="D225" i="3"/>
  <c r="E225" i="3"/>
  <c r="F225" i="3"/>
  <c r="G225" i="3"/>
  <c r="H225" i="3"/>
  <c r="B226" i="3"/>
  <c r="C226" i="3"/>
  <c r="D226" i="3"/>
  <c r="E226" i="3"/>
  <c r="F226" i="3"/>
  <c r="G226" i="3"/>
  <c r="H226" i="3"/>
  <c r="B227" i="3"/>
  <c r="C227" i="3"/>
  <c r="D227" i="3"/>
  <c r="E227" i="3"/>
  <c r="F227" i="3"/>
  <c r="G227" i="3"/>
  <c r="H227" i="3"/>
  <c r="B228" i="3"/>
  <c r="C228" i="3"/>
  <c r="D228" i="3"/>
  <c r="E228" i="3"/>
  <c r="F228" i="3"/>
  <c r="G228" i="3"/>
  <c r="H228" i="3"/>
  <c r="B229" i="3"/>
  <c r="C229" i="3"/>
  <c r="D229" i="3"/>
  <c r="E229" i="3"/>
  <c r="F229" i="3"/>
  <c r="G229" i="3"/>
  <c r="H229" i="3"/>
  <c r="B230" i="3"/>
  <c r="C230" i="3"/>
  <c r="D230" i="3"/>
  <c r="E230" i="3"/>
  <c r="F230" i="3"/>
  <c r="G230" i="3"/>
  <c r="H230" i="3"/>
  <c r="B231" i="3"/>
  <c r="C231" i="3"/>
  <c r="D231" i="3"/>
  <c r="E231" i="3"/>
  <c r="F231" i="3"/>
  <c r="G231" i="3"/>
  <c r="H231" i="3"/>
  <c r="B232" i="3"/>
  <c r="C232" i="3"/>
  <c r="D232" i="3"/>
  <c r="E232" i="3"/>
  <c r="F232" i="3"/>
  <c r="G232" i="3"/>
  <c r="H232" i="3"/>
  <c r="B233" i="3"/>
  <c r="C233" i="3"/>
  <c r="D233" i="3"/>
  <c r="E233" i="3"/>
  <c r="F233" i="3"/>
  <c r="G233" i="3"/>
  <c r="H233" i="3"/>
  <c r="B234" i="3"/>
  <c r="C234" i="3"/>
  <c r="D234" i="3"/>
  <c r="E234" i="3"/>
  <c r="F234" i="3"/>
  <c r="G234" i="3"/>
  <c r="H234" i="3"/>
  <c r="B235" i="3"/>
  <c r="C235" i="3"/>
  <c r="D235" i="3"/>
  <c r="E235" i="3"/>
  <c r="F235" i="3"/>
  <c r="G235" i="3"/>
  <c r="H235" i="3"/>
  <c r="B236" i="3"/>
  <c r="C236" i="3"/>
  <c r="D236" i="3"/>
  <c r="E236" i="3"/>
  <c r="F236" i="3"/>
  <c r="G236" i="3"/>
  <c r="H236" i="3"/>
  <c r="B237" i="3"/>
  <c r="C237" i="3"/>
  <c r="D237" i="3"/>
  <c r="E237" i="3"/>
  <c r="F237" i="3"/>
  <c r="G237" i="3"/>
  <c r="H237" i="3"/>
  <c r="B238" i="3"/>
  <c r="C238" i="3"/>
  <c r="D238" i="3"/>
  <c r="E238" i="3"/>
  <c r="F238" i="3"/>
  <c r="G238" i="3"/>
  <c r="H238" i="3"/>
  <c r="B239" i="3"/>
  <c r="C239" i="3"/>
  <c r="D239" i="3"/>
  <c r="E239" i="3"/>
  <c r="F239" i="3"/>
  <c r="G239" i="3"/>
  <c r="H239" i="3"/>
  <c r="B240" i="3"/>
  <c r="C240" i="3"/>
  <c r="D240" i="3"/>
  <c r="E240" i="3"/>
  <c r="F240" i="3"/>
  <c r="G240" i="3"/>
  <c r="H240" i="3"/>
  <c r="B241" i="3"/>
  <c r="C241" i="3"/>
  <c r="D241" i="3"/>
  <c r="E241" i="3"/>
  <c r="F241" i="3"/>
  <c r="G241" i="3"/>
  <c r="H241" i="3"/>
  <c r="B242" i="3"/>
  <c r="C242" i="3"/>
  <c r="D242" i="3"/>
  <c r="E242" i="3"/>
  <c r="F242" i="3"/>
  <c r="G242" i="3"/>
  <c r="H242" i="3"/>
  <c r="B243" i="3"/>
  <c r="C243" i="3"/>
  <c r="D243" i="3"/>
  <c r="E243" i="3"/>
  <c r="F243" i="3"/>
  <c r="G243" i="3"/>
  <c r="H243" i="3"/>
  <c r="B244" i="3"/>
  <c r="C244" i="3"/>
  <c r="D244" i="3"/>
  <c r="E244" i="3"/>
  <c r="F244" i="3"/>
  <c r="G244" i="3"/>
  <c r="H244" i="3"/>
  <c r="B245" i="3"/>
  <c r="C245" i="3"/>
  <c r="D245" i="3"/>
  <c r="E245" i="3"/>
  <c r="F245" i="3"/>
  <c r="G245" i="3"/>
  <c r="H245" i="3"/>
  <c r="B246" i="3"/>
  <c r="C246" i="3"/>
  <c r="D246" i="3"/>
  <c r="E246" i="3"/>
  <c r="F246" i="3"/>
  <c r="G246" i="3"/>
  <c r="H246" i="3"/>
  <c r="B247" i="3"/>
  <c r="C247" i="3"/>
  <c r="D247" i="3"/>
  <c r="E247" i="3"/>
  <c r="F247" i="3"/>
  <c r="G247" i="3"/>
  <c r="H247" i="3"/>
  <c r="B248" i="3"/>
  <c r="C248" i="3"/>
  <c r="D248" i="3"/>
  <c r="E248" i="3"/>
  <c r="F248" i="3"/>
  <c r="G248" i="3"/>
  <c r="H248" i="3"/>
  <c r="B249" i="3"/>
  <c r="C249" i="3"/>
  <c r="D249" i="3"/>
  <c r="E249" i="3"/>
  <c r="F249" i="3"/>
  <c r="G249" i="3"/>
  <c r="H249" i="3"/>
  <c r="B250" i="3"/>
  <c r="C250" i="3"/>
  <c r="D250" i="3"/>
  <c r="E250" i="3"/>
  <c r="F250" i="3"/>
  <c r="G250" i="3"/>
  <c r="H250" i="3"/>
  <c r="B251" i="3"/>
  <c r="C251" i="3"/>
  <c r="D251" i="3"/>
  <c r="E251" i="3"/>
  <c r="F251" i="3"/>
  <c r="G251" i="3"/>
  <c r="H251" i="3"/>
  <c r="B252" i="3"/>
  <c r="C252" i="3"/>
  <c r="D252" i="3"/>
  <c r="E252" i="3"/>
  <c r="F252" i="3"/>
  <c r="G252" i="3"/>
  <c r="H252" i="3"/>
  <c r="B253" i="3"/>
  <c r="C253" i="3"/>
  <c r="D253" i="3"/>
  <c r="E253" i="3"/>
  <c r="F253" i="3"/>
  <c r="G253" i="3"/>
  <c r="H253" i="3"/>
  <c r="B254" i="3"/>
  <c r="C254" i="3"/>
  <c r="D254" i="3"/>
  <c r="E254" i="3"/>
  <c r="F254" i="3"/>
  <c r="G254" i="3"/>
  <c r="H254" i="3"/>
  <c r="B255" i="3"/>
  <c r="C255" i="3"/>
  <c r="D255" i="3"/>
  <c r="E255" i="3"/>
  <c r="F255" i="3"/>
  <c r="G255" i="3"/>
  <c r="H255" i="3"/>
  <c r="B256" i="3"/>
  <c r="C256" i="3"/>
  <c r="D256" i="3"/>
  <c r="E256" i="3"/>
  <c r="F256" i="3"/>
  <c r="G256" i="3"/>
  <c r="H256" i="3"/>
  <c r="B257" i="3"/>
  <c r="C257" i="3"/>
  <c r="D257" i="3"/>
  <c r="E257" i="3"/>
  <c r="F257" i="3"/>
  <c r="G257" i="3"/>
  <c r="H257" i="3"/>
  <c r="B258" i="3"/>
  <c r="C258" i="3"/>
  <c r="D258" i="3"/>
  <c r="E258" i="3"/>
  <c r="F258" i="3"/>
  <c r="G258" i="3"/>
  <c r="H258" i="3"/>
  <c r="B259" i="3"/>
  <c r="C259" i="3"/>
  <c r="D259" i="3"/>
  <c r="E259" i="3"/>
  <c r="F259" i="3"/>
  <c r="G259" i="3"/>
  <c r="H259" i="3"/>
  <c r="B260" i="3"/>
  <c r="C260" i="3"/>
  <c r="D260" i="3"/>
  <c r="E260" i="3"/>
  <c r="F260" i="3"/>
  <c r="G260" i="3"/>
  <c r="H260" i="3"/>
  <c r="B261" i="3"/>
  <c r="C261" i="3"/>
  <c r="D261" i="3"/>
  <c r="E261" i="3"/>
  <c r="F261" i="3"/>
  <c r="G261" i="3"/>
  <c r="H261" i="3"/>
  <c r="B262" i="3"/>
  <c r="C262" i="3"/>
  <c r="D262" i="3"/>
  <c r="E262" i="3"/>
  <c r="F262" i="3"/>
  <c r="G262" i="3"/>
  <c r="H262" i="3"/>
  <c r="B263" i="3"/>
  <c r="C263" i="3"/>
  <c r="D263" i="3"/>
  <c r="E263" i="3"/>
  <c r="F263" i="3"/>
  <c r="G263" i="3"/>
  <c r="H263" i="3"/>
  <c r="B264" i="3"/>
  <c r="C264" i="3"/>
  <c r="D264" i="3"/>
  <c r="E264" i="3"/>
  <c r="F264" i="3"/>
  <c r="G264" i="3"/>
  <c r="H264" i="3"/>
  <c r="B265" i="3"/>
  <c r="C265" i="3"/>
  <c r="D265" i="3"/>
  <c r="E265" i="3"/>
  <c r="F265" i="3"/>
  <c r="G265" i="3"/>
  <c r="H265" i="3"/>
  <c r="B266" i="3"/>
  <c r="C266" i="3"/>
  <c r="D266" i="3"/>
  <c r="E266" i="3"/>
  <c r="F266" i="3"/>
  <c r="G266" i="3"/>
  <c r="H266" i="3"/>
  <c r="B267" i="3"/>
  <c r="C267" i="3"/>
  <c r="D267" i="3"/>
  <c r="E267" i="3"/>
  <c r="F267" i="3"/>
  <c r="G267" i="3"/>
  <c r="H267" i="3"/>
  <c r="B268" i="3"/>
  <c r="C268" i="3"/>
  <c r="D268" i="3"/>
  <c r="E268" i="3"/>
  <c r="F268" i="3"/>
  <c r="G268" i="3"/>
  <c r="H268" i="3"/>
  <c r="B269" i="3"/>
  <c r="C269" i="3"/>
  <c r="D269" i="3"/>
  <c r="E269" i="3"/>
  <c r="F269" i="3"/>
  <c r="G269" i="3"/>
  <c r="H269" i="3"/>
  <c r="B270" i="3"/>
  <c r="C270" i="3"/>
  <c r="D270" i="3"/>
  <c r="E270" i="3"/>
  <c r="F270" i="3"/>
  <c r="G270" i="3"/>
  <c r="H270" i="3"/>
  <c r="B271" i="3"/>
  <c r="C271" i="3"/>
  <c r="D271" i="3"/>
  <c r="E271" i="3"/>
  <c r="F271" i="3"/>
  <c r="G271" i="3"/>
  <c r="H271" i="3"/>
  <c r="B272" i="3"/>
  <c r="C272" i="3"/>
  <c r="D272" i="3"/>
  <c r="E272" i="3"/>
  <c r="F272" i="3"/>
  <c r="G272" i="3"/>
  <c r="H272" i="3"/>
  <c r="B273" i="3"/>
  <c r="C273" i="3"/>
  <c r="D273" i="3"/>
  <c r="E273" i="3"/>
  <c r="F273" i="3"/>
  <c r="G273" i="3"/>
  <c r="H273" i="3"/>
  <c r="B274" i="3"/>
  <c r="C274" i="3"/>
  <c r="D274" i="3"/>
  <c r="E274" i="3"/>
  <c r="F274" i="3"/>
  <c r="G274" i="3"/>
  <c r="H274" i="3"/>
  <c r="B275" i="3"/>
  <c r="C275" i="3"/>
  <c r="D275" i="3"/>
  <c r="E275" i="3"/>
  <c r="F275" i="3"/>
  <c r="G275" i="3"/>
  <c r="H275" i="3"/>
  <c r="B276" i="3"/>
  <c r="C276" i="3"/>
  <c r="D276" i="3"/>
  <c r="E276" i="3"/>
  <c r="F276" i="3"/>
  <c r="G276" i="3"/>
  <c r="H276" i="3"/>
  <c r="B277" i="3"/>
  <c r="C277" i="3"/>
  <c r="D277" i="3"/>
  <c r="E277" i="3"/>
  <c r="F277" i="3"/>
  <c r="G277" i="3"/>
  <c r="H277" i="3"/>
  <c r="B278" i="3"/>
  <c r="C278" i="3"/>
  <c r="D278" i="3"/>
  <c r="E278" i="3"/>
  <c r="F278" i="3"/>
  <c r="G278" i="3"/>
  <c r="H278" i="3"/>
  <c r="B279" i="3"/>
  <c r="C279" i="3"/>
  <c r="D279" i="3"/>
  <c r="E279" i="3"/>
  <c r="F279" i="3"/>
  <c r="G279" i="3"/>
  <c r="H279" i="3"/>
  <c r="B280" i="3"/>
  <c r="C280" i="3"/>
  <c r="D280" i="3"/>
  <c r="E280" i="3"/>
  <c r="F280" i="3"/>
  <c r="G280" i="3"/>
  <c r="H280" i="3"/>
  <c r="B281" i="3"/>
  <c r="C281" i="3"/>
  <c r="D281" i="3"/>
  <c r="E281" i="3"/>
  <c r="F281" i="3"/>
  <c r="G281" i="3"/>
  <c r="H281" i="3"/>
  <c r="B282" i="3"/>
  <c r="C282" i="3"/>
  <c r="D282" i="3"/>
  <c r="E282" i="3"/>
  <c r="F282" i="3"/>
  <c r="G282" i="3"/>
  <c r="H282" i="3"/>
  <c r="B283" i="3"/>
  <c r="C283" i="3"/>
  <c r="D283" i="3"/>
  <c r="E283" i="3"/>
  <c r="F283" i="3"/>
  <c r="G283" i="3"/>
  <c r="H283" i="3"/>
  <c r="B284" i="3"/>
  <c r="C284" i="3"/>
  <c r="D284" i="3"/>
  <c r="E284" i="3"/>
  <c r="F284" i="3"/>
  <c r="G284" i="3"/>
  <c r="H284" i="3"/>
  <c r="B285" i="3"/>
  <c r="C285" i="3"/>
  <c r="D285" i="3"/>
  <c r="E285" i="3"/>
  <c r="F285" i="3"/>
  <c r="G285" i="3"/>
  <c r="H285" i="3"/>
  <c r="B286" i="3"/>
  <c r="C286" i="3"/>
  <c r="D286" i="3"/>
  <c r="E286" i="3"/>
  <c r="F286" i="3"/>
  <c r="G286" i="3"/>
  <c r="H286" i="3"/>
  <c r="B287" i="3"/>
  <c r="C287" i="3"/>
  <c r="D287" i="3"/>
  <c r="E287" i="3"/>
  <c r="F287" i="3"/>
  <c r="G287" i="3"/>
  <c r="H287" i="3"/>
  <c r="B288" i="3"/>
  <c r="C288" i="3"/>
  <c r="D288" i="3"/>
  <c r="E288" i="3"/>
  <c r="F288" i="3"/>
  <c r="G288" i="3"/>
  <c r="H288" i="3"/>
  <c r="B289" i="3"/>
  <c r="C289" i="3"/>
  <c r="D289" i="3"/>
  <c r="E289" i="3"/>
  <c r="F289" i="3"/>
  <c r="G289" i="3"/>
  <c r="H289" i="3"/>
  <c r="B290" i="3"/>
  <c r="C290" i="3"/>
  <c r="D290" i="3"/>
  <c r="E290" i="3"/>
  <c r="F290" i="3"/>
  <c r="G290" i="3"/>
  <c r="H290" i="3"/>
  <c r="B291" i="3"/>
  <c r="C291" i="3"/>
  <c r="D291" i="3"/>
  <c r="E291" i="3"/>
  <c r="F291" i="3"/>
  <c r="G291" i="3"/>
  <c r="H291" i="3"/>
  <c r="B292" i="3"/>
  <c r="C292" i="3"/>
  <c r="D292" i="3"/>
  <c r="E292" i="3"/>
  <c r="F292" i="3"/>
  <c r="G292" i="3"/>
  <c r="H292" i="3"/>
  <c r="B293" i="3"/>
  <c r="C293" i="3"/>
  <c r="D293" i="3"/>
  <c r="E293" i="3"/>
  <c r="F293" i="3"/>
  <c r="G293" i="3"/>
  <c r="H293" i="3"/>
  <c r="B294" i="3"/>
  <c r="C294" i="3"/>
  <c r="D294" i="3"/>
  <c r="E294" i="3"/>
  <c r="F294" i="3"/>
  <c r="G294" i="3"/>
  <c r="H294" i="3"/>
  <c r="B295" i="3"/>
  <c r="C295" i="3"/>
  <c r="D295" i="3"/>
  <c r="E295" i="3"/>
  <c r="F295" i="3"/>
  <c r="G295" i="3"/>
  <c r="H295" i="3"/>
  <c r="B296" i="3"/>
  <c r="C296" i="3"/>
  <c r="D296" i="3"/>
  <c r="E296" i="3"/>
  <c r="F296" i="3"/>
  <c r="G296" i="3"/>
  <c r="H296" i="3"/>
  <c r="B297" i="3"/>
  <c r="C297" i="3"/>
  <c r="D297" i="3"/>
  <c r="E297" i="3"/>
  <c r="F297" i="3"/>
  <c r="G297" i="3"/>
  <c r="H297" i="3"/>
  <c r="B298" i="3"/>
  <c r="C298" i="3"/>
  <c r="D298" i="3"/>
  <c r="E298" i="3"/>
  <c r="F298" i="3"/>
  <c r="G298" i="3"/>
  <c r="H298" i="3"/>
  <c r="B299" i="3"/>
  <c r="C299" i="3"/>
  <c r="D299" i="3"/>
  <c r="E299" i="3"/>
  <c r="F299" i="3"/>
  <c r="G299" i="3"/>
  <c r="H299" i="3"/>
  <c r="B300" i="3"/>
  <c r="C300" i="3"/>
  <c r="D300" i="3"/>
  <c r="E300" i="3"/>
  <c r="F300" i="3"/>
  <c r="G300" i="3"/>
  <c r="H300" i="3"/>
  <c r="B301" i="3"/>
  <c r="C301" i="3"/>
  <c r="D301" i="3"/>
  <c r="E301" i="3"/>
  <c r="F301" i="3"/>
  <c r="G301" i="3"/>
  <c r="H301" i="3"/>
  <c r="B302" i="3"/>
  <c r="C302" i="3"/>
  <c r="D302" i="3"/>
  <c r="E302" i="3"/>
  <c r="F302" i="3"/>
  <c r="G302" i="3"/>
  <c r="H302" i="3"/>
  <c r="B303" i="3"/>
  <c r="C303" i="3"/>
  <c r="D303" i="3"/>
  <c r="E303" i="3"/>
  <c r="F303" i="3"/>
  <c r="G303" i="3"/>
  <c r="H303" i="3"/>
  <c r="B304" i="3"/>
  <c r="C304" i="3"/>
  <c r="D304" i="3"/>
  <c r="E304" i="3"/>
  <c r="F304" i="3"/>
  <c r="G304" i="3"/>
  <c r="H304" i="3"/>
  <c r="B305" i="3"/>
  <c r="C305" i="3"/>
  <c r="D305" i="3"/>
  <c r="E305" i="3"/>
  <c r="F305" i="3"/>
  <c r="G305" i="3"/>
  <c r="H305" i="3"/>
  <c r="B306" i="3"/>
  <c r="C306" i="3"/>
  <c r="D306" i="3"/>
  <c r="E306" i="3"/>
  <c r="F306" i="3"/>
  <c r="G306" i="3"/>
  <c r="H306" i="3"/>
  <c r="B307" i="3"/>
  <c r="C307" i="3"/>
  <c r="D307" i="3"/>
  <c r="E307" i="3"/>
  <c r="F307" i="3"/>
  <c r="G307" i="3"/>
  <c r="H307" i="3"/>
  <c r="B308" i="3"/>
  <c r="C308" i="3"/>
  <c r="D308" i="3"/>
  <c r="E308" i="3"/>
  <c r="F308" i="3"/>
  <c r="G308" i="3"/>
  <c r="H308" i="3"/>
  <c r="B309" i="3"/>
  <c r="C309" i="3"/>
  <c r="D309" i="3"/>
  <c r="E309" i="3"/>
  <c r="F309" i="3"/>
  <c r="G309" i="3"/>
  <c r="H309" i="3"/>
  <c r="B310" i="3"/>
  <c r="C310" i="3"/>
  <c r="D310" i="3"/>
  <c r="E310" i="3"/>
  <c r="F310" i="3"/>
  <c r="G310" i="3"/>
  <c r="H310" i="3"/>
  <c r="B311" i="3"/>
  <c r="C311" i="3"/>
  <c r="D311" i="3"/>
  <c r="E311" i="3"/>
  <c r="F311" i="3"/>
  <c r="G311" i="3"/>
  <c r="H311" i="3"/>
  <c r="B312" i="3"/>
  <c r="C312" i="3"/>
  <c r="D312" i="3"/>
  <c r="E312" i="3"/>
  <c r="F312" i="3"/>
  <c r="G312" i="3"/>
  <c r="H312" i="3"/>
  <c r="B313" i="3"/>
  <c r="C313" i="3"/>
  <c r="D313" i="3"/>
  <c r="E313" i="3"/>
  <c r="F313" i="3"/>
  <c r="G313" i="3"/>
  <c r="H313" i="3"/>
  <c r="B314" i="3"/>
  <c r="C314" i="3"/>
  <c r="D314" i="3"/>
  <c r="E314" i="3"/>
  <c r="F314" i="3"/>
  <c r="G314" i="3"/>
  <c r="H314" i="3"/>
  <c r="B315" i="3"/>
  <c r="C315" i="3"/>
  <c r="D315" i="3"/>
  <c r="E315" i="3"/>
  <c r="F315" i="3"/>
  <c r="G315" i="3"/>
  <c r="H315" i="3"/>
  <c r="B316" i="3"/>
  <c r="C316" i="3"/>
  <c r="D316" i="3"/>
  <c r="E316" i="3"/>
  <c r="F316" i="3"/>
  <c r="G316" i="3"/>
  <c r="H316" i="3"/>
  <c r="B317" i="3"/>
  <c r="C317" i="3"/>
  <c r="D317" i="3"/>
  <c r="E317" i="3"/>
  <c r="F317" i="3"/>
  <c r="G317" i="3"/>
  <c r="H317" i="3"/>
  <c r="B318" i="3"/>
  <c r="C318" i="3"/>
  <c r="D318" i="3"/>
  <c r="E318" i="3"/>
  <c r="F318" i="3"/>
  <c r="G318" i="3"/>
  <c r="H318" i="3"/>
  <c r="B319" i="3"/>
  <c r="C319" i="3"/>
  <c r="D319" i="3"/>
  <c r="E319" i="3"/>
  <c r="F319" i="3"/>
  <c r="G319" i="3"/>
  <c r="H319" i="3"/>
  <c r="B320" i="3"/>
  <c r="C320" i="3"/>
  <c r="D320" i="3"/>
  <c r="E320" i="3"/>
  <c r="F320" i="3"/>
  <c r="G320" i="3"/>
  <c r="H320" i="3"/>
  <c r="B321" i="3"/>
  <c r="C321" i="3"/>
  <c r="D321" i="3"/>
  <c r="E321" i="3"/>
  <c r="F321" i="3"/>
  <c r="G321" i="3"/>
  <c r="H321" i="3"/>
  <c r="B322" i="3"/>
  <c r="C322" i="3"/>
  <c r="D322" i="3"/>
  <c r="E322" i="3"/>
  <c r="F322" i="3"/>
  <c r="G322" i="3"/>
  <c r="H322" i="3"/>
  <c r="B323" i="3"/>
  <c r="C323" i="3"/>
  <c r="D323" i="3"/>
  <c r="E323" i="3"/>
  <c r="F323" i="3"/>
  <c r="G323" i="3"/>
  <c r="H323" i="3"/>
  <c r="B324" i="3"/>
  <c r="C324" i="3"/>
  <c r="D324" i="3"/>
  <c r="E324" i="3"/>
  <c r="F324" i="3"/>
  <c r="G324" i="3"/>
  <c r="H324" i="3"/>
  <c r="B325" i="3"/>
  <c r="C325" i="3"/>
  <c r="D325" i="3"/>
  <c r="E325" i="3"/>
  <c r="F325" i="3"/>
  <c r="G325" i="3"/>
  <c r="H325" i="3"/>
  <c r="B326" i="3"/>
  <c r="C326" i="3"/>
  <c r="D326" i="3"/>
  <c r="E326" i="3"/>
  <c r="F326" i="3"/>
  <c r="G326" i="3"/>
  <c r="H326" i="3"/>
  <c r="B327" i="3"/>
  <c r="C327" i="3"/>
  <c r="D327" i="3"/>
  <c r="E327" i="3"/>
  <c r="F327" i="3"/>
  <c r="G327" i="3"/>
  <c r="H327" i="3"/>
  <c r="B328" i="3"/>
  <c r="C328" i="3"/>
  <c r="D328" i="3"/>
  <c r="E328" i="3"/>
  <c r="F328" i="3"/>
  <c r="G328" i="3"/>
  <c r="H328" i="3"/>
  <c r="B329" i="3"/>
  <c r="C329" i="3"/>
  <c r="D329" i="3"/>
  <c r="E329" i="3"/>
  <c r="F329" i="3"/>
  <c r="G329" i="3"/>
  <c r="H329" i="3"/>
  <c r="B330" i="3"/>
  <c r="C330" i="3"/>
  <c r="D330" i="3"/>
  <c r="E330" i="3"/>
  <c r="F330" i="3"/>
  <c r="G330" i="3"/>
  <c r="H330" i="3"/>
  <c r="B331" i="3"/>
  <c r="C331" i="3"/>
  <c r="D331" i="3"/>
  <c r="E331" i="3"/>
  <c r="F331" i="3"/>
  <c r="G331" i="3"/>
  <c r="H331" i="3"/>
  <c r="B332" i="3"/>
  <c r="C332" i="3"/>
  <c r="D332" i="3"/>
  <c r="E332" i="3"/>
  <c r="F332" i="3"/>
  <c r="G332" i="3"/>
  <c r="H332" i="3"/>
  <c r="B333" i="3"/>
  <c r="C333" i="3"/>
  <c r="D333" i="3"/>
  <c r="E333" i="3"/>
  <c r="F333" i="3"/>
  <c r="G333" i="3"/>
  <c r="H333" i="3"/>
  <c r="B334" i="3"/>
  <c r="C334" i="3"/>
  <c r="D334" i="3"/>
  <c r="E334" i="3"/>
  <c r="F334" i="3"/>
  <c r="G334" i="3"/>
  <c r="H334" i="3"/>
  <c r="B335" i="3"/>
  <c r="C335" i="3"/>
  <c r="D335" i="3"/>
  <c r="E335" i="3"/>
  <c r="F335" i="3"/>
  <c r="G335" i="3"/>
  <c r="H335" i="3"/>
  <c r="B336" i="3"/>
  <c r="C336" i="3"/>
  <c r="D336" i="3"/>
  <c r="E336" i="3"/>
  <c r="F336" i="3"/>
  <c r="G336" i="3"/>
  <c r="H336" i="3"/>
  <c r="B337" i="3"/>
  <c r="C337" i="3"/>
  <c r="D337" i="3"/>
  <c r="E337" i="3"/>
  <c r="F337" i="3"/>
  <c r="G337" i="3"/>
  <c r="H337" i="3"/>
  <c r="B338" i="3"/>
  <c r="C338" i="3"/>
  <c r="D338" i="3"/>
  <c r="E338" i="3"/>
  <c r="F338" i="3"/>
  <c r="G338" i="3"/>
  <c r="H338" i="3"/>
  <c r="B339" i="3"/>
  <c r="C339" i="3"/>
  <c r="D339" i="3"/>
  <c r="E339" i="3"/>
  <c r="F339" i="3"/>
  <c r="G339" i="3"/>
  <c r="H339" i="3"/>
  <c r="B340" i="3"/>
  <c r="C340" i="3"/>
  <c r="D340" i="3"/>
  <c r="E340" i="3"/>
  <c r="F340" i="3"/>
  <c r="G340" i="3"/>
  <c r="H340" i="3"/>
  <c r="B341" i="3"/>
  <c r="C341" i="3"/>
  <c r="D341" i="3"/>
  <c r="E341" i="3"/>
  <c r="F341" i="3"/>
  <c r="G341" i="3"/>
  <c r="H341" i="3"/>
  <c r="B342" i="3"/>
  <c r="C342" i="3"/>
  <c r="D342" i="3"/>
  <c r="E342" i="3"/>
  <c r="F342" i="3"/>
  <c r="G342" i="3"/>
  <c r="H342" i="3"/>
  <c r="B343" i="3"/>
  <c r="C343" i="3"/>
  <c r="D343" i="3"/>
  <c r="E343" i="3"/>
  <c r="F343" i="3"/>
  <c r="G343" i="3"/>
  <c r="H343" i="3"/>
  <c r="B344" i="3"/>
  <c r="C344" i="3"/>
  <c r="D344" i="3"/>
  <c r="E344" i="3"/>
  <c r="F344" i="3"/>
  <c r="G344" i="3"/>
  <c r="H344" i="3"/>
  <c r="B345" i="3"/>
  <c r="C345" i="3"/>
  <c r="D345" i="3"/>
  <c r="E345" i="3"/>
  <c r="F345" i="3"/>
  <c r="G345" i="3"/>
  <c r="H345" i="3"/>
  <c r="B346" i="3"/>
  <c r="C346" i="3"/>
  <c r="D346" i="3"/>
  <c r="E346" i="3"/>
  <c r="F346" i="3"/>
  <c r="G346" i="3"/>
  <c r="H346" i="3"/>
  <c r="B347" i="3"/>
  <c r="C347" i="3"/>
  <c r="D347" i="3"/>
  <c r="E347" i="3"/>
  <c r="F347" i="3"/>
  <c r="G347" i="3"/>
  <c r="H347" i="3"/>
  <c r="B348" i="3"/>
  <c r="C348" i="3"/>
  <c r="D348" i="3"/>
  <c r="E348" i="3"/>
  <c r="F348" i="3"/>
  <c r="G348" i="3"/>
  <c r="H348" i="3"/>
  <c r="B349" i="3"/>
  <c r="C349" i="3"/>
  <c r="D349" i="3"/>
  <c r="E349" i="3"/>
  <c r="F349" i="3"/>
  <c r="G349" i="3"/>
  <c r="H349" i="3"/>
  <c r="B350" i="3"/>
  <c r="C350" i="3"/>
  <c r="D350" i="3"/>
  <c r="E350" i="3"/>
  <c r="F350" i="3"/>
  <c r="G350" i="3"/>
  <c r="H350" i="3"/>
  <c r="B351" i="3"/>
  <c r="C351" i="3"/>
  <c r="D351" i="3"/>
  <c r="E351" i="3"/>
  <c r="F351" i="3"/>
  <c r="G351" i="3"/>
  <c r="H351" i="3"/>
  <c r="B352" i="3"/>
  <c r="C352" i="3"/>
  <c r="D352" i="3"/>
  <c r="E352" i="3"/>
  <c r="F352" i="3"/>
  <c r="G352" i="3"/>
  <c r="H352" i="3"/>
  <c r="B353" i="3"/>
  <c r="C353" i="3"/>
  <c r="D353" i="3"/>
  <c r="E353" i="3"/>
  <c r="F353" i="3"/>
  <c r="G353" i="3"/>
  <c r="H353" i="3"/>
  <c r="B354" i="3"/>
  <c r="C354" i="3"/>
  <c r="D354" i="3"/>
  <c r="E354" i="3"/>
  <c r="F354" i="3"/>
  <c r="G354" i="3"/>
  <c r="H354" i="3"/>
  <c r="B355" i="3"/>
  <c r="C355" i="3"/>
  <c r="D355" i="3"/>
  <c r="E355" i="3"/>
  <c r="F355" i="3"/>
  <c r="G355" i="3"/>
  <c r="H355" i="3"/>
  <c r="B356" i="3"/>
  <c r="C356" i="3"/>
  <c r="D356" i="3"/>
  <c r="E356" i="3"/>
  <c r="F356" i="3"/>
  <c r="G356" i="3"/>
  <c r="H356" i="3"/>
  <c r="B357" i="3"/>
  <c r="C357" i="3"/>
  <c r="D357" i="3"/>
  <c r="E357" i="3"/>
  <c r="F357" i="3"/>
  <c r="G357" i="3"/>
  <c r="H357" i="3"/>
  <c r="B358" i="3"/>
  <c r="C358" i="3"/>
  <c r="D358" i="3"/>
  <c r="E358" i="3"/>
  <c r="F358" i="3"/>
  <c r="G358" i="3"/>
  <c r="H358" i="3"/>
  <c r="B359" i="3"/>
  <c r="C359" i="3"/>
  <c r="D359" i="3"/>
  <c r="E359" i="3"/>
  <c r="F359" i="3"/>
  <c r="G359" i="3"/>
  <c r="H359" i="3"/>
  <c r="B360" i="3"/>
  <c r="C360" i="3"/>
  <c r="D360" i="3"/>
  <c r="E360" i="3"/>
  <c r="F360" i="3"/>
  <c r="G360" i="3"/>
  <c r="H360" i="3"/>
  <c r="B361" i="3"/>
  <c r="C361" i="3"/>
  <c r="D361" i="3"/>
  <c r="E361" i="3"/>
  <c r="F361" i="3"/>
  <c r="G361" i="3"/>
  <c r="H361" i="3"/>
  <c r="B362" i="3"/>
  <c r="C362" i="3"/>
  <c r="D362" i="3"/>
  <c r="E362" i="3"/>
  <c r="F362" i="3"/>
  <c r="G362" i="3"/>
  <c r="H362" i="3"/>
  <c r="B363" i="3"/>
  <c r="C363" i="3"/>
  <c r="D363" i="3"/>
  <c r="E363" i="3"/>
  <c r="F363" i="3"/>
  <c r="G363" i="3"/>
  <c r="H363" i="3"/>
  <c r="B364" i="3"/>
  <c r="C364" i="3"/>
  <c r="D364" i="3"/>
  <c r="E364" i="3"/>
  <c r="F364" i="3"/>
  <c r="G364" i="3"/>
  <c r="H364" i="3"/>
  <c r="B365" i="3"/>
  <c r="C365" i="3"/>
  <c r="D365" i="3"/>
  <c r="E365" i="3"/>
  <c r="F365" i="3"/>
  <c r="G365" i="3"/>
  <c r="H365" i="3"/>
  <c r="B366" i="3"/>
  <c r="C366" i="3"/>
  <c r="D366" i="3"/>
  <c r="E366" i="3"/>
  <c r="F366" i="3"/>
  <c r="G366" i="3"/>
  <c r="H366" i="3"/>
  <c r="B367" i="3"/>
  <c r="C367" i="3"/>
  <c r="D367" i="3"/>
  <c r="E367" i="3"/>
  <c r="F367" i="3"/>
  <c r="G367" i="3"/>
  <c r="H367" i="3"/>
  <c r="B368" i="3"/>
  <c r="C368" i="3"/>
  <c r="D368" i="3"/>
  <c r="E368" i="3"/>
  <c r="F368" i="3"/>
  <c r="G368" i="3"/>
  <c r="H368" i="3"/>
  <c r="B369" i="3"/>
  <c r="C369" i="3"/>
  <c r="D369" i="3"/>
  <c r="E369" i="3"/>
  <c r="F369" i="3"/>
  <c r="G369" i="3"/>
  <c r="H369" i="3"/>
  <c r="B370" i="3"/>
  <c r="C370" i="3"/>
  <c r="D370" i="3"/>
  <c r="E370" i="3"/>
  <c r="F370" i="3"/>
  <c r="G370" i="3"/>
  <c r="H370" i="3"/>
  <c r="B371" i="3"/>
  <c r="C371" i="3"/>
  <c r="D371" i="3"/>
  <c r="E371" i="3"/>
  <c r="F371" i="3"/>
  <c r="G371" i="3"/>
  <c r="H371" i="3"/>
  <c r="B372" i="3"/>
  <c r="C372" i="3"/>
  <c r="D372" i="3"/>
  <c r="E372" i="3"/>
  <c r="F372" i="3"/>
  <c r="G372" i="3"/>
  <c r="H372" i="3"/>
  <c r="B373" i="3"/>
  <c r="C373" i="3"/>
  <c r="D373" i="3"/>
  <c r="E373" i="3"/>
  <c r="F373" i="3"/>
  <c r="G373" i="3"/>
  <c r="H373" i="3"/>
  <c r="H30" i="3" l="1"/>
  <c r="C30" i="3"/>
  <c r="F29" i="3"/>
  <c r="B29" i="3"/>
  <c r="B28" i="3"/>
  <c r="D27" i="3"/>
  <c r="E26" i="3"/>
  <c r="F25" i="3"/>
  <c r="C24" i="3"/>
  <c r="F22" i="3"/>
  <c r="G20" i="3"/>
  <c r="C19" i="3"/>
  <c r="F17" i="3"/>
  <c r="G15" i="3"/>
  <c r="G30" i="3"/>
  <c r="B30" i="3"/>
  <c r="E29" i="3"/>
  <c r="F28" i="3"/>
  <c r="H27" i="3"/>
  <c r="B27" i="3"/>
  <c r="C26" i="3"/>
  <c r="D25" i="3"/>
  <c r="H23" i="3"/>
  <c r="H21" i="3"/>
  <c r="E20" i="3"/>
  <c r="H18" i="3"/>
  <c r="B17" i="3"/>
  <c r="E15" i="3"/>
  <c r="B15" i="3"/>
  <c r="G28" i="3"/>
  <c r="C28" i="3"/>
  <c r="F27" i="3"/>
  <c r="H26" i="3"/>
  <c r="D26" i="3"/>
  <c r="G25" i="3"/>
  <c r="G24" i="3"/>
  <c r="E23" i="3"/>
  <c r="D22" i="3"/>
  <c r="B21" i="3"/>
  <c r="G19" i="3"/>
  <c r="E18" i="3"/>
  <c r="D17" i="3"/>
  <c r="B16" i="3"/>
  <c r="G14" i="3"/>
  <c r="C25" i="3"/>
  <c r="F24" i="3"/>
  <c r="B24" i="3"/>
  <c r="D23" i="3"/>
  <c r="G22" i="3"/>
  <c r="C22" i="3"/>
  <c r="E21" i="3"/>
  <c r="H20" i="3"/>
  <c r="C20" i="3"/>
  <c r="F19" i="3"/>
  <c r="B19" i="3"/>
  <c r="D18" i="3"/>
  <c r="G17" i="3"/>
  <c r="C17" i="3"/>
  <c r="E16" i="3"/>
  <c r="H15" i="3"/>
  <c r="D15" i="3"/>
  <c r="F14" i="3"/>
  <c r="E14" i="3"/>
  <c r="H24" i="3"/>
  <c r="D24" i="3"/>
  <c r="F23" i="3"/>
  <c r="B23" i="3"/>
  <c r="E22" i="3"/>
  <c r="G21" i="3"/>
  <c r="C21" i="3"/>
  <c r="F20" i="3"/>
  <c r="H19" i="3"/>
  <c r="D19" i="3"/>
  <c r="G18" i="3"/>
  <c r="B18" i="3"/>
  <c r="E17" i="3"/>
  <c r="G16" i="3"/>
  <c r="C16" i="3"/>
  <c r="F15" i="3"/>
  <c r="H14" i="3"/>
  <c r="B14" i="3"/>
  <c r="D14" i="3"/>
  <c r="C14" i="3"/>
  <c r="E12" i="3"/>
  <c r="E11" i="3" s="1"/>
  <c r="F30" i="3"/>
  <c r="H28" i="3"/>
  <c r="C27" i="3"/>
  <c r="E25" i="3"/>
  <c r="G23" i="3"/>
  <c r="B22" i="3"/>
  <c r="D20" i="3"/>
  <c r="F18" i="3"/>
  <c r="H16" i="3"/>
  <c r="C15" i="3"/>
  <c r="M35" i="1"/>
  <c r="J33" i="1" s="1"/>
  <c r="F13" i="1"/>
  <c r="F14" i="1"/>
  <c r="F15" i="1"/>
  <c r="J20" i="1"/>
  <c r="K20" i="1"/>
  <c r="F9" i="1"/>
  <c r="F16" i="1"/>
  <c r="F35" i="1"/>
  <c r="F36" i="1"/>
  <c r="J32" i="1"/>
  <c r="J46" i="1"/>
  <c r="K50" i="1" s="1"/>
  <c r="F37" i="1"/>
  <c r="J45" i="1"/>
  <c r="F11" i="1"/>
  <c r="F17" i="1"/>
  <c r="F40" i="1"/>
  <c r="F29" i="1"/>
  <c r="F31" i="1"/>
  <c r="F26" i="1"/>
  <c r="F27" i="1"/>
  <c r="F32" i="1"/>
  <c r="J44" i="1"/>
  <c r="F33" i="1"/>
  <c r="C41" i="1"/>
  <c r="J42" i="1" l="1"/>
  <c r="J41" i="1"/>
  <c r="B48" i="1" s="1"/>
  <c r="K52" i="1"/>
  <c r="K49" i="1"/>
  <c r="K51" i="1"/>
  <c r="K48" i="1"/>
  <c r="J51" i="1"/>
  <c r="J52" i="1"/>
  <c r="J48" i="1"/>
  <c r="J49" i="1"/>
  <c r="J50" i="1"/>
  <c r="D48" i="1"/>
  <c r="E48" i="1" l="1"/>
  <c r="C48" i="1"/>
</calcChain>
</file>

<file path=xl/sharedStrings.xml><?xml version="1.0" encoding="utf-8"?>
<sst xmlns="http://schemas.openxmlformats.org/spreadsheetml/2006/main" count="121" uniqueCount="114">
  <si>
    <t>ADDRESS</t>
  </si>
  <si>
    <t>PROPERTY TYPE</t>
  </si>
  <si>
    <t>ADDITIONAL INFO</t>
  </si>
  <si>
    <t>Monthly Gross Rental Income:</t>
  </si>
  <si>
    <t>Rental Vacancy Rate</t>
  </si>
  <si>
    <t>Monthly Gross Operating Income:</t>
  </si>
  <si>
    <t>Monthly Operating Expenses:</t>
  </si>
  <si>
    <t>Property Taxes</t>
  </si>
  <si>
    <t>Insurance</t>
  </si>
  <si>
    <t>Utilities</t>
  </si>
  <si>
    <t>Repairs and Maintenane Reserve</t>
  </si>
  <si>
    <t>Property  Management</t>
  </si>
  <si>
    <t>Condo/Strata/HOA Fees</t>
  </si>
  <si>
    <t>Cleaning</t>
  </si>
  <si>
    <t>Gifts</t>
  </si>
  <si>
    <t>Lawn Maintenance/Snow Removal</t>
  </si>
  <si>
    <t>Other</t>
  </si>
  <si>
    <t>Total Net Operating Expenses</t>
  </si>
  <si>
    <t>Total Net Operating Income</t>
  </si>
  <si>
    <t>Monthly Debt Service</t>
  </si>
  <si>
    <t>Mortgage Payment</t>
  </si>
  <si>
    <t>2nd Mortgage or LOC Payment</t>
  </si>
  <si>
    <t>Total Monthly Debt Service</t>
  </si>
  <si>
    <t>Passive Appreciation</t>
  </si>
  <si>
    <t>List Price</t>
  </si>
  <si>
    <t>Down Payment</t>
  </si>
  <si>
    <t>Mortgage Amount</t>
  </si>
  <si>
    <t>Interest Rate</t>
  </si>
  <si>
    <t>Monthly Payment</t>
  </si>
  <si>
    <t>Amortization (Yrs)</t>
  </si>
  <si>
    <t>Cash Required to Close</t>
  </si>
  <si>
    <t>Building Inspection</t>
  </si>
  <si>
    <t>Appraisal</t>
  </si>
  <si>
    <t>Lender Fees</t>
  </si>
  <si>
    <t>Legal Fees</t>
  </si>
  <si>
    <t>Other Fees</t>
  </si>
  <si>
    <t>Cash Flow</t>
  </si>
  <si>
    <t>Active Appreciation</t>
  </si>
  <si>
    <t>ROI Calculations</t>
  </si>
  <si>
    <t>Total Cash Required With Down Payment</t>
  </si>
  <si>
    <t xml:space="preserve">Total Cash Required  To Close </t>
  </si>
  <si>
    <t>Mortgage Pay Down</t>
  </si>
  <si>
    <t>Annually</t>
  </si>
  <si>
    <t>Unit 1</t>
  </si>
  <si>
    <t>Unit 2</t>
  </si>
  <si>
    <t>Unit 3</t>
  </si>
  <si>
    <t>Unit 4</t>
  </si>
  <si>
    <t>Unit 6</t>
  </si>
  <si>
    <t>Unit 7</t>
  </si>
  <si>
    <t>Unit 8</t>
  </si>
  <si>
    <t>Annual Travel To Property Fund</t>
  </si>
  <si>
    <t>TOTAL</t>
  </si>
  <si>
    <t>Bookeeping / Accounting</t>
  </si>
  <si>
    <t>Rent Reserve</t>
  </si>
  <si>
    <t>Garage</t>
  </si>
  <si>
    <t>OFFER</t>
  </si>
  <si>
    <t>Miscellaneous</t>
  </si>
  <si>
    <t>The Path Is In The Math</t>
  </si>
  <si>
    <t>Be conservative with numbers</t>
  </si>
  <si>
    <t>Year 1 Total ROI</t>
  </si>
  <si>
    <t>Year 5 Total ROI</t>
  </si>
  <si>
    <t>Year 10 Total ROI</t>
  </si>
  <si>
    <t>Year 15 Total ROI</t>
  </si>
  <si>
    <t>Year 20 Total ROI</t>
  </si>
  <si>
    <t>NOTES</t>
  </si>
  <si>
    <t>Repairs</t>
  </si>
  <si>
    <t xml:space="preserve"> Costs</t>
  </si>
  <si>
    <t>Shop</t>
  </si>
  <si>
    <t>Unit</t>
  </si>
  <si>
    <t>Bed/Bath</t>
  </si>
  <si>
    <t>Current Rents</t>
  </si>
  <si>
    <t>Expected Rents</t>
  </si>
  <si>
    <t>Possession:</t>
  </si>
  <si>
    <t>Subjectes:</t>
  </si>
  <si>
    <t>Down Payment Minimums = Residential: 20% - 25% &amp; Multi-Family:  25% - 30%</t>
  </si>
  <si>
    <t>Factor in a higher interest rate if going variable</t>
  </si>
  <si>
    <t>Triple Net - Confirm if rent includes utilties or not</t>
  </si>
  <si>
    <t>Repairs / Renovations</t>
  </si>
  <si>
    <t xml:space="preserve">When buying in lower end areas, factor in higher repair &amp; vacancy </t>
  </si>
  <si>
    <t>No.</t>
  </si>
  <si>
    <t>Payment
Date</t>
  </si>
  <si>
    <t>Beginning
Balance</t>
  </si>
  <si>
    <t>Payment</t>
  </si>
  <si>
    <t>Principal</t>
  </si>
  <si>
    <t>Interest</t>
  </si>
  <si>
    <t>Ending
Balance</t>
  </si>
  <si>
    <t>Overall Condition:</t>
  </si>
  <si>
    <t xml:space="preserve"> 1   2    3    4    5</t>
  </si>
  <si>
    <t>CAP RATE</t>
  </si>
  <si>
    <t>MARKET VALUE</t>
  </si>
  <si>
    <t>Net Operating Income - Monthly</t>
  </si>
  <si>
    <t>Net Operating Income - Annually</t>
  </si>
  <si>
    <t xml:space="preserve">Ideal annual ROI is 12% - 15% AND Optimal is 20% </t>
  </si>
  <si>
    <t>Do not include appreciation in your calculations</t>
  </si>
  <si>
    <t>Must include a vacancy rate!</t>
  </si>
  <si>
    <t>Must account for repair &amp; maintenance costs!</t>
  </si>
  <si>
    <t>Do not rely on someone else’s pro forma – Do your own!</t>
  </si>
  <si>
    <t>Understand your target tenant base!</t>
  </si>
  <si>
    <t>Budget for higher insurance costs</t>
  </si>
  <si>
    <t>Always better to underestimate expected rental income</t>
  </si>
  <si>
    <t>Must budget property management costs! – if applicable</t>
  </si>
  <si>
    <t>Understand required repairs to get it rented</t>
  </si>
  <si>
    <t>“Rules of thumb’s” are only a guideline</t>
  </si>
  <si>
    <t>Repairs / Renovations:</t>
  </si>
  <si>
    <t>Total Cost Of Loan</t>
  </si>
  <si>
    <t>Total Interest</t>
  </si>
  <si>
    <t>Number Of Payments</t>
  </si>
  <si>
    <t>Auto Values</t>
  </si>
  <si>
    <t>Start Date Of Loan</t>
  </si>
  <si>
    <t>Amortization - Loan Period In Years</t>
  </si>
  <si>
    <t>Annual Interest Rate</t>
  </si>
  <si>
    <t>Loan Amount</t>
  </si>
  <si>
    <t>Enter Values</t>
  </si>
  <si>
    <t>Mortgage Loan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</si>
</sst>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"/>
    <numFmt numFmtId="167" formatCode="0.0%"/>
    <numFmt numFmtId="168" formatCode="&quot;$&quot;#,##0.00"/>
    <numFmt numFmtId="169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4"/>
      <name val="Arial"/>
      <family val="2"/>
    </font>
    <font>
      <b/>
      <sz val="24"/>
      <color theme="0"/>
      <name val="Arial"/>
      <family val="2"/>
    </font>
    <font>
      <b/>
      <sz val="24"/>
      <color rgb="FF0432FF"/>
      <name val="Arial"/>
      <family val="2"/>
    </font>
    <font>
      <sz val="24"/>
      <color rgb="FF000000"/>
      <name val="Arial"/>
      <family val="2"/>
    </font>
    <font>
      <b/>
      <sz val="24"/>
      <name val="Arial"/>
      <family val="2"/>
    </font>
    <font>
      <b/>
      <u/>
      <sz val="24"/>
      <color theme="1"/>
      <name val="Arial"/>
      <family val="2"/>
    </font>
    <font>
      <b/>
      <sz val="24"/>
      <color rgb="FFFF0000"/>
      <name val="Arial"/>
      <family val="2"/>
    </font>
    <font>
      <sz val="11"/>
      <name val="Calibri"/>
      <family val="2"/>
      <scheme val="minor"/>
    </font>
    <font>
      <sz val="16"/>
      <name val="Calibri Light"/>
      <family val="2"/>
      <scheme val="major"/>
    </font>
    <font>
      <sz val="24"/>
      <color theme="0"/>
      <name val="Arial"/>
      <family val="2"/>
    </font>
    <font>
      <b/>
      <sz val="26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FB92"/>
        <bgColor indexed="64"/>
      </patternFill>
    </fill>
    <fill>
      <patternFill patternType="solid">
        <fgColor rgb="FF478EFF"/>
        <bgColor indexed="64"/>
      </patternFill>
    </fill>
    <fill>
      <patternFill patternType="solid">
        <fgColor rgb="FF487CA2"/>
        <bgColor indexed="64"/>
      </patternFill>
    </fill>
    <fill>
      <patternFill patternType="solid">
        <fgColor rgb="FFEB9A1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2" fillId="0" borderId="0">
      <alignment horizontal="right"/>
    </xf>
    <xf numFmtId="165" fontId="12" fillId="0" borderId="0" applyFont="0" applyFill="0" applyBorder="0" applyAlignment="0" applyProtection="0"/>
    <xf numFmtId="1" fontId="12" fillId="0" borderId="0" applyFont="0" applyFill="0" applyBorder="0" applyProtection="0">
      <alignment horizontal="right"/>
    </xf>
    <xf numFmtId="10" fontId="12" fillId="0" borderId="0" applyFont="0" applyFill="0" applyBorder="0" applyAlignment="0" applyProtection="0"/>
    <xf numFmtId="0" fontId="13" fillId="0" borderId="34" applyNumberFormat="0" applyFill="0" applyProtection="0">
      <alignment horizontal="left"/>
    </xf>
    <xf numFmtId="0" fontId="12" fillId="0" borderId="0" applyNumberFormat="0" applyFill="0" applyProtection="0">
      <alignment horizontal="right" indent="1"/>
    </xf>
    <xf numFmtId="0" fontId="12" fillId="0" borderId="0" applyNumberFormat="0" applyFont="0" applyFill="0" applyBorder="0" applyProtection="0">
      <alignment horizontal="left" indent="5"/>
    </xf>
    <xf numFmtId="0" fontId="12" fillId="0" borderId="36" applyNumberFormat="0" applyFont="0" applyFill="0" applyAlignment="0" applyProtection="0">
      <alignment horizontal="right"/>
    </xf>
    <xf numFmtId="0" fontId="12" fillId="8" borderId="35" applyNumberFormat="0" applyFont="0" applyAlignment="0" applyProtection="0">
      <alignment horizontal="right"/>
    </xf>
    <xf numFmtId="14" fontId="12" fillId="0" borderId="0" applyFont="0" applyFill="0" applyBorder="0">
      <alignment horizontal="right"/>
    </xf>
    <xf numFmtId="0" fontId="12" fillId="0" borderId="0" applyNumberFormat="0" applyFont="0" applyFill="0" applyBorder="0" applyProtection="0">
      <alignment horizontal="center" wrapText="1"/>
    </xf>
  </cellStyleXfs>
  <cellXfs count="233">
    <xf numFmtId="0" fontId="0" fillId="0" borderId="0" xfId="0"/>
    <xf numFmtId="0" fontId="3" fillId="6" borderId="0" xfId="0" applyFont="1" applyFill="1"/>
    <xf numFmtId="0" fontId="4" fillId="6" borderId="18" xfId="0" applyFont="1" applyFill="1" applyBorder="1"/>
    <xf numFmtId="0" fontId="3" fillId="0" borderId="0" xfId="0" applyFont="1"/>
    <xf numFmtId="0" fontId="4" fillId="0" borderId="0" xfId="0" applyFont="1"/>
    <xf numFmtId="0" fontId="3" fillId="0" borderId="17" xfId="0" applyFont="1" applyBorder="1"/>
    <xf numFmtId="166" fontId="4" fillId="0" borderId="0" xfId="0" applyNumberFormat="1" applyFont="1" applyAlignment="1">
      <alignment horizontal="center"/>
    </xf>
    <xf numFmtId="0" fontId="4" fillId="0" borderId="16" xfId="0" applyFont="1" applyBorder="1"/>
    <xf numFmtId="0" fontId="6" fillId="3" borderId="1" xfId="0" applyFont="1" applyFill="1" applyBorder="1"/>
    <xf numFmtId="0" fontId="3" fillId="0" borderId="16" xfId="0" applyFont="1" applyBorder="1"/>
    <xf numFmtId="0" fontId="3" fillId="0" borderId="13" xfId="0" applyFont="1" applyBorder="1"/>
    <xf numFmtId="0" fontId="3" fillId="0" borderId="0" xfId="0" applyFont="1" applyAlignment="1">
      <alignment horizontal="center"/>
    </xf>
    <xf numFmtId="166" fontId="3" fillId="0" borderId="1" xfId="0" applyNumberFormat="1" applyFont="1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9" fontId="3" fillId="0" borderId="1" xfId="0" applyNumberFormat="1" applyFont="1" applyBorder="1"/>
    <xf numFmtId="0" fontId="3" fillId="6" borderId="14" xfId="0" applyFont="1" applyFill="1" applyBorder="1"/>
    <xf numFmtId="0" fontId="3" fillId="0" borderId="1" xfId="0" applyFont="1" applyBorder="1"/>
    <xf numFmtId="168" fontId="3" fillId="0" borderId="0" xfId="0" applyNumberFormat="1" applyFont="1"/>
    <xf numFmtId="0" fontId="7" fillId="0" borderId="1" xfId="0" applyFont="1" applyBorder="1"/>
    <xf numFmtId="164" fontId="3" fillId="0" borderId="0" xfId="0" applyNumberFormat="1" applyFont="1"/>
    <xf numFmtId="0" fontId="3" fillId="0" borderId="22" xfId="0" applyFont="1" applyBorder="1"/>
    <xf numFmtId="9" fontId="3" fillId="0" borderId="0" xfId="2" applyFont="1"/>
    <xf numFmtId="0" fontId="3" fillId="5" borderId="0" xfId="0" applyFont="1" applyFill="1"/>
    <xf numFmtId="0" fontId="4" fillId="0" borderId="0" xfId="0" applyFont="1" applyAlignment="1">
      <alignment horizontal="left"/>
    </xf>
    <xf numFmtId="168" fontId="3" fillId="0" borderId="0" xfId="0" applyNumberFormat="1" applyFont="1" applyAlignment="1">
      <alignment horizontal="right"/>
    </xf>
    <xf numFmtId="168" fontId="4" fillId="0" borderId="0" xfId="0" applyNumberFormat="1" applyFont="1"/>
    <xf numFmtId="168" fontId="3" fillId="0" borderId="0" xfId="0" applyNumberFormat="1" applyFont="1" applyAlignment="1">
      <alignment horizontal="left"/>
    </xf>
    <xf numFmtId="168" fontId="3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3" fillId="0" borderId="10" xfId="0" applyFont="1" applyBorder="1"/>
    <xf numFmtId="0" fontId="4" fillId="4" borderId="9" xfId="0" applyFont="1" applyFill="1" applyBorder="1" applyAlignment="1">
      <alignment horizontal="center"/>
    </xf>
    <xf numFmtId="0" fontId="3" fillId="6" borderId="20" xfId="0" applyFont="1" applyFill="1" applyBorder="1"/>
    <xf numFmtId="0" fontId="3" fillId="6" borderId="16" xfId="0" applyFont="1" applyFill="1" applyBorder="1"/>
    <xf numFmtId="0" fontId="10" fillId="6" borderId="16" xfId="0" applyFont="1" applyFill="1" applyBorder="1" applyAlignment="1">
      <alignment horizontal="center" vertical="center"/>
    </xf>
    <xf numFmtId="0" fontId="3" fillId="6" borderId="24" xfId="0" applyFont="1" applyFill="1" applyBorder="1"/>
    <xf numFmtId="0" fontId="3" fillId="6" borderId="15" xfId="0" applyFont="1" applyFill="1" applyBorder="1"/>
    <xf numFmtId="9" fontId="3" fillId="0" borderId="17" xfId="0" applyNumberFormat="1" applyFont="1" applyBorder="1"/>
    <xf numFmtId="167" fontId="3" fillId="0" borderId="1" xfId="0" applyNumberFormat="1" applyFont="1" applyBorder="1"/>
    <xf numFmtId="166" fontId="3" fillId="6" borderId="19" xfId="0" applyNumberFormat="1" applyFont="1" applyFill="1" applyBorder="1"/>
    <xf numFmtId="0" fontId="6" fillId="6" borderId="18" xfId="0" applyFont="1" applyFill="1" applyBorder="1"/>
    <xf numFmtId="0" fontId="6" fillId="6" borderId="15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vertical="center"/>
    </xf>
    <xf numFmtId="166" fontId="3" fillId="7" borderId="19" xfId="1" applyNumberFormat="1" applyFont="1" applyFill="1" applyBorder="1" applyAlignment="1">
      <alignment horizontal="right" vertical="center"/>
    </xf>
    <xf numFmtId="166" fontId="3" fillId="7" borderId="19" xfId="0" applyNumberFormat="1" applyFont="1" applyFill="1" applyBorder="1" applyAlignment="1">
      <alignment horizontal="right" vertical="center"/>
    </xf>
    <xf numFmtId="167" fontId="3" fillId="6" borderId="19" xfId="0" applyNumberFormat="1" applyFont="1" applyFill="1" applyBorder="1" applyAlignment="1">
      <alignment horizontal="right" vertical="center"/>
    </xf>
    <xf numFmtId="9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4" borderId="2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9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7" borderId="1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0" fontId="4" fillId="7" borderId="15" xfId="0" applyFont="1" applyFill="1" applyBorder="1" applyAlignment="1">
      <alignment vertical="center"/>
    </xf>
    <xf numFmtId="164" fontId="6" fillId="6" borderId="15" xfId="0" applyNumberFormat="1" applyFont="1" applyFill="1" applyBorder="1" applyAlignment="1">
      <alignment vertical="center"/>
    </xf>
    <xf numFmtId="164" fontId="4" fillId="7" borderId="7" xfId="0" applyNumberFormat="1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168" fontId="3" fillId="0" borderId="10" xfId="0" applyNumberFormat="1" applyFont="1" applyBorder="1" applyAlignment="1">
      <alignment vertical="center"/>
    </xf>
    <xf numFmtId="168" fontId="3" fillId="0" borderId="11" xfId="0" applyNumberFormat="1" applyFont="1" applyBorder="1" applyAlignment="1">
      <alignment vertical="center"/>
    </xf>
    <xf numFmtId="168" fontId="3" fillId="0" borderId="13" xfId="0" applyNumberFormat="1" applyFont="1" applyBorder="1" applyAlignment="1">
      <alignment vertical="center"/>
    </xf>
    <xf numFmtId="166" fontId="4" fillId="4" borderId="11" xfId="0" applyNumberFormat="1" applyFont="1" applyFill="1" applyBorder="1" applyAlignment="1">
      <alignment vertical="center"/>
    </xf>
    <xf numFmtId="166" fontId="4" fillId="4" borderId="8" xfId="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22" xfId="0" applyFont="1" applyBorder="1" applyAlignment="1">
      <alignment vertical="center"/>
    </xf>
    <xf numFmtId="166" fontId="3" fillId="0" borderId="22" xfId="0" applyNumberFormat="1" applyFont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10" fontId="3" fillId="7" borderId="14" xfId="2" applyNumberFormat="1" applyFont="1" applyFill="1" applyBorder="1" applyAlignment="1">
      <alignment vertical="center"/>
    </xf>
    <xf numFmtId="166" fontId="3" fillId="7" borderId="14" xfId="0" applyNumberFormat="1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66" fontId="3" fillId="6" borderId="14" xfId="0" applyNumberFormat="1" applyFont="1" applyFill="1" applyBorder="1" applyAlignment="1">
      <alignment vertical="center"/>
    </xf>
    <xf numFmtId="10" fontId="3" fillId="7" borderId="14" xfId="0" applyNumberFormat="1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10" fontId="3" fillId="7" borderId="10" xfId="0" applyNumberFormat="1" applyFont="1" applyFill="1" applyBorder="1" applyAlignment="1">
      <alignment vertical="center"/>
    </xf>
    <xf numFmtId="166" fontId="3" fillId="7" borderId="10" xfId="0" applyNumberFormat="1" applyFont="1" applyFill="1" applyBorder="1" applyAlignment="1">
      <alignment vertical="center"/>
    </xf>
    <xf numFmtId="168" fontId="4" fillId="6" borderId="14" xfId="0" applyNumberFormat="1" applyFont="1" applyFill="1" applyBorder="1" applyAlignment="1">
      <alignment vertical="center"/>
    </xf>
    <xf numFmtId="168" fontId="3" fillId="0" borderId="0" xfId="0" applyNumberFormat="1" applyFont="1" applyAlignment="1">
      <alignment vertical="center"/>
    </xf>
    <xf numFmtId="0" fontId="3" fillId="6" borderId="13" xfId="0" applyFont="1" applyFill="1" applyBorder="1"/>
    <xf numFmtId="168" fontId="4" fillId="4" borderId="10" xfId="0" applyNumberFormat="1" applyFont="1" applyFill="1" applyBorder="1" applyAlignment="1">
      <alignment vertical="center"/>
    </xf>
    <xf numFmtId="0" fontId="4" fillId="0" borderId="20" xfId="0" applyFont="1" applyBorder="1"/>
    <xf numFmtId="168" fontId="8" fillId="0" borderId="0" xfId="0" applyNumberFormat="1" applyFont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23" xfId="0" applyFont="1" applyBorder="1"/>
    <xf numFmtId="0" fontId="15" fillId="0" borderId="12" xfId="0" applyFont="1" applyBorder="1" applyAlignment="1">
      <alignment vertical="center"/>
    </xf>
    <xf numFmtId="0" fontId="15" fillId="0" borderId="13" xfId="0" applyFont="1" applyBorder="1"/>
    <xf numFmtId="0" fontId="3" fillId="6" borderId="22" xfId="0" applyFont="1" applyFill="1" applyBorder="1"/>
    <xf numFmtId="0" fontId="15" fillId="0" borderId="21" xfId="0" applyFont="1" applyBorder="1" applyAlignment="1">
      <alignment vertical="center"/>
    </xf>
    <xf numFmtId="0" fontId="6" fillId="6" borderId="38" xfId="0" applyFont="1" applyFill="1" applyBorder="1" applyAlignment="1">
      <alignment vertical="center"/>
    </xf>
    <xf numFmtId="0" fontId="3" fillId="0" borderId="40" xfId="0" applyFont="1" applyBorder="1"/>
    <xf numFmtId="0" fontId="6" fillId="3" borderId="41" xfId="0" applyFont="1" applyFill="1" applyBorder="1" applyAlignment="1">
      <alignment vertical="center"/>
    </xf>
    <xf numFmtId="166" fontId="14" fillId="3" borderId="42" xfId="0" applyNumberFormat="1" applyFont="1" applyFill="1" applyBorder="1"/>
    <xf numFmtId="166" fontId="3" fillId="0" borderId="42" xfId="0" applyNumberFormat="1" applyFont="1" applyBorder="1" applyAlignment="1">
      <alignment horizontal="right" vertical="center"/>
    </xf>
    <xf numFmtId="166" fontId="3" fillId="4" borderId="46" xfId="1" applyNumberFormat="1" applyFont="1" applyFill="1" applyBorder="1" applyAlignment="1">
      <alignment horizontal="right" vertical="center"/>
    </xf>
    <xf numFmtId="0" fontId="6" fillId="3" borderId="42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left" vertical="center"/>
    </xf>
    <xf numFmtId="166" fontId="6" fillId="3" borderId="42" xfId="0" applyNumberFormat="1" applyFont="1" applyFill="1" applyBorder="1" applyAlignment="1">
      <alignment horizontal="right" vertical="center"/>
    </xf>
    <xf numFmtId="166" fontId="6" fillId="3" borderId="40" xfId="0" applyNumberFormat="1" applyFont="1" applyFill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4" fillId="0" borderId="47" xfId="0" applyFont="1" applyBorder="1" applyAlignment="1">
      <alignment horizontal="left" vertical="center"/>
    </xf>
    <xf numFmtId="166" fontId="5" fillId="0" borderId="42" xfId="0" applyNumberFormat="1" applyFont="1" applyBorder="1" applyAlignment="1">
      <alignment horizontal="right" vertical="center"/>
    </xf>
    <xf numFmtId="0" fontId="6" fillId="6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168" fontId="3" fillId="0" borderId="15" xfId="0" applyNumberFormat="1" applyFont="1" applyBorder="1"/>
    <xf numFmtId="0" fontId="16" fillId="0" borderId="0" xfId="4" applyFont="1">
      <alignment horizontal="right"/>
    </xf>
    <xf numFmtId="0" fontId="16" fillId="0" borderId="0" xfId="4" applyFont="1" applyAlignment="1">
      <alignment horizontal="center" vertical="center"/>
    </xf>
    <xf numFmtId="165" fontId="16" fillId="0" borderId="4" xfId="5" applyFont="1" applyBorder="1" applyAlignment="1">
      <alignment horizontal="center" vertical="center"/>
    </xf>
    <xf numFmtId="165" fontId="16" fillId="0" borderId="1" xfId="5" applyFont="1" applyBorder="1" applyAlignment="1">
      <alignment horizontal="center" vertical="center"/>
    </xf>
    <xf numFmtId="165" fontId="16" fillId="0" borderId="3" xfId="5" applyFont="1" applyBorder="1" applyAlignment="1">
      <alignment horizontal="center" vertical="center"/>
    </xf>
    <xf numFmtId="165" fontId="16" fillId="0" borderId="17" xfId="5" applyFont="1" applyBorder="1" applyAlignment="1">
      <alignment horizontal="center" vertical="center"/>
    </xf>
    <xf numFmtId="165" fontId="16" fillId="9" borderId="48" xfId="5" applyFont="1" applyFill="1" applyBorder="1" applyAlignment="1">
      <alignment horizontal="right" vertical="center"/>
    </xf>
    <xf numFmtId="165" fontId="16" fillId="9" borderId="50" xfId="5" applyFont="1" applyFill="1" applyBorder="1" applyAlignment="1">
      <alignment horizontal="right" vertical="center"/>
    </xf>
    <xf numFmtId="0" fontId="4" fillId="0" borderId="0" xfId="4" applyFont="1" applyAlignment="1"/>
    <xf numFmtId="1" fontId="16" fillId="9" borderId="50" xfId="6" applyFont="1" applyFill="1" applyBorder="1" applyAlignment="1">
      <alignment horizontal="right" vertical="center"/>
    </xf>
    <xf numFmtId="165" fontId="16" fillId="9" borderId="51" xfId="5" applyFont="1" applyFill="1" applyBorder="1" applyAlignment="1">
      <alignment horizontal="right" vertical="center"/>
    </xf>
    <xf numFmtId="0" fontId="19" fillId="0" borderId="0" xfId="10" applyFont="1" applyBorder="1" applyAlignment="1">
      <alignment horizontal="right" vertical="center"/>
    </xf>
    <xf numFmtId="0" fontId="19" fillId="0" borderId="12" xfId="10" applyFont="1" applyBorder="1" applyAlignment="1">
      <alignment horizontal="right" vertical="center"/>
    </xf>
    <xf numFmtId="169" fontId="16" fillId="0" borderId="52" xfId="13" applyNumberFormat="1" applyFont="1" applyBorder="1" applyAlignment="1">
      <alignment horizontal="right" vertical="center"/>
    </xf>
    <xf numFmtId="1" fontId="16" fillId="0" borderId="50" xfId="6" applyFont="1" applyBorder="1" applyAlignment="1">
      <alignment horizontal="right" vertical="center"/>
    </xf>
    <xf numFmtId="10" fontId="16" fillId="0" borderId="50" xfId="7" applyFont="1" applyBorder="1" applyAlignment="1">
      <alignment horizontal="right" vertical="center"/>
    </xf>
    <xf numFmtId="165" fontId="16" fillId="0" borderId="53" xfId="5" applyFont="1" applyBorder="1" applyAlignment="1">
      <alignment horizontal="right" vertical="center"/>
    </xf>
    <xf numFmtId="0" fontId="16" fillId="0" borderId="10" xfId="9" applyFont="1" applyBorder="1" applyAlignment="1">
      <alignment horizontal="center" vertical="center"/>
    </xf>
    <xf numFmtId="0" fontId="16" fillId="0" borderId="9" xfId="4" applyFont="1" applyBorder="1" applyAlignment="1">
      <alignment horizontal="center" vertical="center"/>
    </xf>
    <xf numFmtId="0" fontId="21" fillId="0" borderId="0" xfId="8" applyFont="1" applyBorder="1">
      <alignment horizontal="left"/>
    </xf>
    <xf numFmtId="0" fontId="3" fillId="0" borderId="12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6" fillId="6" borderId="1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6" fillId="3" borderId="39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/>
    </xf>
    <xf numFmtId="0" fontId="6" fillId="6" borderId="27" xfId="0" applyFont="1" applyFill="1" applyBorder="1" applyAlignment="1">
      <alignment horizontal="left" vertical="center"/>
    </xf>
    <xf numFmtId="0" fontId="6" fillId="3" borderId="39" xfId="0" applyFont="1" applyFill="1" applyBorder="1" applyAlignment="1">
      <alignment horizontal="right" vertical="center"/>
    </xf>
    <xf numFmtId="0" fontId="6" fillId="3" borderId="31" xfId="0" applyFont="1" applyFill="1" applyBorder="1" applyAlignment="1">
      <alignment horizontal="right" vertical="center"/>
    </xf>
    <xf numFmtId="0" fontId="6" fillId="3" borderId="28" xfId="0" applyFont="1" applyFill="1" applyBorder="1" applyAlignment="1">
      <alignment horizontal="right" vertical="center"/>
    </xf>
    <xf numFmtId="0" fontId="6" fillId="3" borderId="45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4" borderId="45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4" fillId="0" borderId="39" xfId="0" applyFont="1" applyBorder="1"/>
    <xf numFmtId="0" fontId="4" fillId="0" borderId="28" xfId="0" applyFont="1" applyBorder="1"/>
    <xf numFmtId="0" fontId="4" fillId="0" borderId="4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3" fillId="2" borderId="32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2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6" borderId="43" xfId="0" applyFont="1" applyFill="1" applyBorder="1" applyAlignment="1">
      <alignment vertical="center"/>
    </xf>
    <xf numFmtId="0" fontId="6" fillId="6" borderId="44" xfId="0" applyFont="1" applyFill="1" applyBorder="1" applyAlignment="1">
      <alignment vertical="center"/>
    </xf>
    <xf numFmtId="0" fontId="19" fillId="0" borderId="1" xfId="10" applyFont="1" applyBorder="1" applyAlignment="1">
      <alignment horizontal="right" vertical="center"/>
    </xf>
    <xf numFmtId="0" fontId="19" fillId="0" borderId="4" xfId="10" applyFont="1" applyBorder="1" applyAlignment="1">
      <alignment horizontal="right" vertical="center"/>
    </xf>
    <xf numFmtId="0" fontId="19" fillId="0" borderId="37" xfId="10" applyFont="1" applyBorder="1" applyAlignment="1">
      <alignment horizontal="right" vertical="center"/>
    </xf>
    <xf numFmtId="0" fontId="19" fillId="0" borderId="49" xfId="10" applyFont="1" applyBorder="1" applyAlignment="1">
      <alignment horizontal="right" vertical="center"/>
    </xf>
    <xf numFmtId="0" fontId="22" fillId="6" borderId="7" xfId="8" applyFont="1" applyFill="1" applyBorder="1" applyAlignment="1">
      <alignment horizontal="center" vertical="center"/>
    </xf>
    <xf numFmtId="0" fontId="22" fillId="6" borderId="14" xfId="8" applyFont="1" applyFill="1" applyBorder="1" applyAlignment="1">
      <alignment horizontal="center" vertical="center"/>
    </xf>
    <xf numFmtId="0" fontId="22" fillId="6" borderId="8" xfId="8" applyFont="1" applyFill="1" applyBorder="1" applyAlignment="1">
      <alignment horizontal="center" vertical="center"/>
    </xf>
    <xf numFmtId="0" fontId="20" fillId="6" borderId="15" xfId="9" applyFont="1" applyFill="1" applyBorder="1" applyAlignment="1">
      <alignment horizontal="center" vertical="center"/>
    </xf>
    <xf numFmtId="0" fontId="18" fillId="6" borderId="32" xfId="14" applyFont="1" applyFill="1" applyBorder="1" applyAlignment="1">
      <alignment horizontal="center" vertical="center" wrapText="1"/>
    </xf>
    <xf numFmtId="0" fontId="18" fillId="6" borderId="18" xfId="14" applyFont="1" applyFill="1" applyBorder="1" applyAlignment="1">
      <alignment horizontal="center" vertical="center" wrapText="1"/>
    </xf>
    <xf numFmtId="0" fontId="18" fillId="6" borderId="19" xfId="14" applyFont="1" applyFill="1" applyBorder="1" applyAlignment="1">
      <alignment horizontal="center" vertical="center" wrapText="1"/>
    </xf>
    <xf numFmtId="0" fontId="16" fillId="6" borderId="20" xfId="4" applyFont="1" applyFill="1" applyBorder="1" applyAlignment="1">
      <alignment horizontal="center" vertical="center"/>
    </xf>
    <xf numFmtId="1" fontId="17" fillId="6" borderId="6" xfId="6" applyFont="1" applyFill="1" applyBorder="1" applyAlignment="1">
      <alignment horizontal="center" vertical="center"/>
    </xf>
    <xf numFmtId="1" fontId="17" fillId="6" borderId="1" xfId="6" applyFont="1" applyFill="1" applyBorder="1" applyAlignment="1">
      <alignment horizontal="center" vertical="center"/>
    </xf>
    <xf numFmtId="1" fontId="17" fillId="6" borderId="37" xfId="6" applyFont="1" applyFill="1" applyBorder="1" applyAlignment="1">
      <alignment horizontal="center" vertical="center"/>
    </xf>
    <xf numFmtId="0" fontId="16" fillId="6" borderId="7" xfId="4" applyFont="1" applyFill="1" applyBorder="1">
      <alignment horizontal="right"/>
    </xf>
    <xf numFmtId="0" fontId="16" fillId="6" borderId="22" xfId="4" applyFont="1" applyFill="1" applyBorder="1">
      <alignment horizontal="right"/>
    </xf>
    <xf numFmtId="0" fontId="16" fillId="6" borderId="15" xfId="4" applyFont="1" applyFill="1" applyBorder="1">
      <alignment horizontal="right"/>
    </xf>
    <xf numFmtId="0" fontId="16" fillId="6" borderId="16" xfId="4" applyFont="1" applyFill="1" applyBorder="1" applyAlignment="1">
      <alignment horizontal="center" vertical="center"/>
    </xf>
    <xf numFmtId="0" fontId="18" fillId="6" borderId="38" xfId="14" applyFont="1" applyFill="1" applyBorder="1" applyAlignment="1">
      <alignment horizontal="left" vertical="center" wrapText="1"/>
    </xf>
    <xf numFmtId="169" fontId="16" fillId="0" borderId="17" xfId="13" applyNumberFormat="1" applyFont="1" applyBorder="1" applyAlignment="1">
      <alignment horizontal="left" vertical="center"/>
    </xf>
    <xf numFmtId="169" fontId="16" fillId="0" borderId="1" xfId="13" applyNumberFormat="1" applyFont="1" applyBorder="1" applyAlignment="1">
      <alignment horizontal="left" vertical="center"/>
    </xf>
  </cellXfs>
  <cellStyles count="15">
    <cellStyle name="Comma 2" xfId="6"/>
    <cellStyle name="Currency" xfId="1" builtinId="4"/>
    <cellStyle name="Currency 2" xfId="5"/>
    <cellStyle name="Date" xfId="13"/>
    <cellStyle name="Heading 1 2" xfId="9"/>
    <cellStyle name="Heading 2 2" xfId="10"/>
    <cellStyle name="Heading 3 2" xfId="14"/>
    <cellStyle name="Input 2" xfId="11"/>
    <cellStyle name="Normal" xfId="0" builtinId="0"/>
    <cellStyle name="Normal 2" xfId="3"/>
    <cellStyle name="Normal 3" xfId="4"/>
    <cellStyle name="Output 2" xfId="12"/>
    <cellStyle name="Percent" xfId="2" builtinId="5"/>
    <cellStyle name="Percent 2" xfId="7"/>
    <cellStyle name="Title 2" xfId="8"/>
  </cellStyles>
  <dxfs count="18">
    <dxf>
      <font>
        <strike val="0"/>
        <outline val="0"/>
        <shadow val="0"/>
        <u val="none"/>
        <vertAlign val="baseline"/>
        <name val="Arial"/>
        <scheme val="none"/>
      </font>
      <numFmt numFmtId="169" formatCode="[$-F800]dddd\,\ mmmm\ dd\,\ 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487CA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487CA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</dxfs>
  <tableStyles count="0" defaultTableStyle="TableStyleMedium2" defaultPivotStyle="PivotStyleLight16"/>
  <colors>
    <mruColors>
      <color rgb="FF487CA2"/>
      <color rgb="FFEB9A1B"/>
      <color rgb="FF478EFF"/>
      <color rgb="FF00FB92"/>
      <color rgb="FF38A2FF"/>
      <color rgb="FF5DB7FF"/>
      <color rgb="FF1055EF"/>
      <color rgb="FF353AFB"/>
      <color rgb="FF00FDFF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CA"/>
              <a:t>ROI</a:t>
            </a:r>
          </a:p>
        </c:rich>
      </c:tx>
      <c:layout>
        <c:manualLayout>
          <c:xMode val="edge"/>
          <c:yMode val="edge"/>
          <c:x val="0.4416666666666666"/>
          <c:y val="2.097340572154504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42966297777699"/>
          <c:y val="0.15695718654434251"/>
          <c:w val="0.84280875767522223"/>
          <c:h val="0.6656860266319920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'ROI Calculator'!$G$44:$G$47</c:f>
              <c:strCache>
                <c:ptCount val="4"/>
                <c:pt idx="0">
                  <c:v>Cash Flow</c:v>
                </c:pt>
                <c:pt idx="1">
                  <c:v>Mortgage Pay Down</c:v>
                </c:pt>
                <c:pt idx="2">
                  <c:v>Passive Appreciation</c:v>
                </c:pt>
                <c:pt idx="3">
                  <c:v>Active Appreciation</c:v>
                </c:pt>
              </c:strCache>
            </c:strRef>
          </c:cat>
          <c:val>
            <c:numRef>
              <c:f>'ROI Calculator'!$B$48:$E$48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E6-4EAA-B7CB-F64CCF3E5A1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8570496"/>
        <c:axId val="88589824"/>
      </c:barChart>
      <c:catAx>
        <c:axId val="8857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89824"/>
        <c:crosses val="autoZero"/>
        <c:auto val="1"/>
        <c:lblAlgn val="ctr"/>
        <c:lblOffset val="100"/>
        <c:noMultiLvlLbl val="0"/>
      </c:catAx>
      <c:valAx>
        <c:axId val="8858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7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boychukmortgages.ca/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oychukmortgages.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41</xdr:row>
      <xdr:rowOff>0</xdr:rowOff>
    </xdr:from>
    <xdr:to>
      <xdr:col>5</xdr:col>
      <xdr:colOff>3087370</xdr:colOff>
      <xdr:row>51</xdr:row>
      <xdr:rowOff>476250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214312</xdr:colOff>
      <xdr:row>0</xdr:row>
      <xdr:rowOff>452439</xdr:rowOff>
    </xdr:from>
    <xdr:to>
      <xdr:col>2</xdr:col>
      <xdr:colOff>4833937</xdr:colOff>
      <xdr:row>5</xdr:row>
      <xdr:rowOff>810769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" y="452439"/>
          <a:ext cx="7810500" cy="2858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190504</xdr:colOff>
      <xdr:row>0</xdr:row>
      <xdr:rowOff>142878</xdr:rowOff>
    </xdr:from>
    <xdr:to>
      <xdr:col>4</xdr:col>
      <xdr:colOff>168163</xdr:colOff>
      <xdr:row>0</xdr:row>
      <xdr:rowOff>1647825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9" y="142878"/>
          <a:ext cx="4006734" cy="15049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Loan" displayName="Loan" ref="B13:H373" totalsRowShown="0" headerRowDxfId="3" dataDxfId="10" headerRowBorderDxfId="11" tableBorderDxfId="9" totalsRowBorderDxfId="8" dataCellStyle="Currency">
  <autoFilter ref="B13:H37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No." dataDxfId="2">
      <calculatedColumnFormula>IFERROR(IF(Loan_Not_Paid*Values_Entered,Payment_Number,""), "")</calculatedColumnFormula>
    </tableColumn>
    <tableColumn id="2" name="Payment_x000a_Date" dataDxfId="0" dataCellStyle="Date">
      <calculatedColumnFormula>IFERROR(IF(Loan_Not_Paid*Values_Entered,Payment_Date,""), "")</calculatedColumnFormula>
    </tableColumn>
    <tableColumn id="3" name="Beginning_x000a_Balance" dataDxfId="1" dataCellStyle="Currency">
      <calculatedColumnFormula>IFERROR(IF(Loan_Not_Paid*Values_Entered,Beginning_Balance,""), "")</calculatedColumnFormula>
    </tableColumn>
    <tableColumn id="4" name="Payment" dataDxfId="7" dataCellStyle="Currency">
      <calculatedColumnFormula>IFERROR(IF(Loan_Not_Paid*Values_Entered,Monthly_Payment,""), "")</calculatedColumnFormula>
    </tableColumn>
    <tableColumn id="5" name="Principal" dataDxfId="6" dataCellStyle="Currency">
      <calculatedColumnFormula>IFERROR(IF(Loan_Not_Paid*Values_Entered,Principal,""), "")</calculatedColumnFormula>
    </tableColumn>
    <tableColumn id="6" name="Interest" dataDxfId="5" dataCellStyle="Currency">
      <calculatedColumnFormula>IFERROR(IF(Loan_Not_Paid*Values_Entered,Interest,""), "")</calculatedColumnFormula>
    </tableColumn>
    <tableColumn id="7" name="Ending_x000a_Balance" dataDxfId="4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9A1B"/>
  </sheetPr>
  <dimension ref="A1:P102"/>
  <sheetViews>
    <sheetView tabSelected="1" zoomScale="50" zoomScaleNormal="50" zoomScalePageLayoutView="123" workbookViewId="0">
      <selection activeCell="C9" sqref="C9"/>
    </sheetView>
  </sheetViews>
  <sheetFormatPr defaultColWidth="30.85546875" defaultRowHeight="39.950000000000003" customHeight="1" x14ac:dyDescent="0.4"/>
  <cols>
    <col min="1" max="1" width="10.85546875" style="3" customWidth="1"/>
    <col min="2" max="2" width="47.7109375" style="3" customWidth="1"/>
    <col min="3" max="3" width="75.42578125" style="3" customWidth="1"/>
    <col min="4" max="11" width="40.85546875" style="3" customWidth="1"/>
    <col min="12" max="12" width="92.140625" style="3" customWidth="1"/>
    <col min="13" max="13" width="74.42578125" style="3" customWidth="1"/>
    <col min="14" max="14" width="10.85546875" style="3" customWidth="1"/>
    <col min="15" max="16384" width="30.85546875" style="3"/>
  </cols>
  <sheetData>
    <row r="1" spans="1:14" ht="39.950000000000003" customHeight="1" thickBot="1" x14ac:dyDescent="0.45">
      <c r="A1" s="32"/>
      <c r="B1" s="204"/>
      <c r="C1" s="204"/>
      <c r="D1" s="161" t="s">
        <v>0</v>
      </c>
      <c r="E1" s="160"/>
      <c r="F1" s="160"/>
      <c r="G1" s="160"/>
      <c r="H1" s="192"/>
      <c r="I1" s="161" t="s">
        <v>89</v>
      </c>
      <c r="J1" s="160"/>
      <c r="K1" s="192"/>
      <c r="L1" s="41" t="s">
        <v>55</v>
      </c>
      <c r="M1" s="1"/>
      <c r="N1" s="32"/>
    </row>
    <row r="2" spans="1:14" ht="39.950000000000003" customHeight="1" x14ac:dyDescent="0.4">
      <c r="A2" s="33"/>
      <c r="B2" s="205"/>
      <c r="C2" s="206"/>
      <c r="D2" s="201"/>
      <c r="E2" s="202"/>
      <c r="F2" s="202"/>
      <c r="G2" s="202"/>
      <c r="H2" s="203"/>
      <c r="I2" s="193"/>
      <c r="J2" s="194"/>
      <c r="K2" s="194"/>
      <c r="L2" s="48" t="s">
        <v>73</v>
      </c>
      <c r="M2" s="30"/>
      <c r="N2" s="33"/>
    </row>
    <row r="3" spans="1:14" ht="39.950000000000003" customHeight="1" thickBot="1" x14ac:dyDescent="0.45">
      <c r="A3" s="33"/>
      <c r="B3" s="205"/>
      <c r="C3" s="206"/>
      <c r="D3" s="189" t="s">
        <v>1</v>
      </c>
      <c r="E3" s="190"/>
      <c r="F3" s="190"/>
      <c r="G3" s="190"/>
      <c r="H3" s="190"/>
      <c r="I3" s="190"/>
      <c r="J3" s="190"/>
      <c r="K3" s="190"/>
      <c r="L3" s="49" t="s">
        <v>72</v>
      </c>
      <c r="M3" s="21"/>
      <c r="N3" s="33"/>
    </row>
    <row r="4" spans="1:14" ht="39.950000000000003" customHeight="1" x14ac:dyDescent="0.4">
      <c r="A4" s="33"/>
      <c r="B4" s="205"/>
      <c r="C4" s="206"/>
      <c r="D4" s="198"/>
      <c r="E4" s="199"/>
      <c r="F4" s="199"/>
      <c r="G4" s="199"/>
      <c r="H4" s="199"/>
      <c r="I4" s="199"/>
      <c r="J4" s="199"/>
      <c r="K4" s="200"/>
      <c r="L4" s="50"/>
      <c r="N4" s="33"/>
    </row>
    <row r="5" spans="1:14" ht="39.950000000000003" customHeight="1" x14ac:dyDescent="0.4">
      <c r="A5" s="33"/>
      <c r="B5" s="205"/>
      <c r="C5" s="206"/>
      <c r="D5" s="189" t="s">
        <v>2</v>
      </c>
      <c r="E5" s="190"/>
      <c r="F5" s="190"/>
      <c r="G5" s="190"/>
      <c r="H5" s="190"/>
      <c r="I5" s="190"/>
      <c r="J5" s="190"/>
      <c r="K5" s="191"/>
      <c r="L5" s="50"/>
      <c r="N5" s="33"/>
    </row>
    <row r="6" spans="1:14" ht="111" customHeight="1" x14ac:dyDescent="0.4">
      <c r="A6" s="33"/>
      <c r="B6" s="205"/>
      <c r="C6" s="206"/>
      <c r="D6" s="195"/>
      <c r="E6" s="196"/>
      <c r="F6" s="196"/>
      <c r="G6" s="196"/>
      <c r="H6" s="196"/>
      <c r="I6" s="196"/>
      <c r="J6" s="196"/>
      <c r="K6" s="197"/>
      <c r="L6" s="50"/>
      <c r="N6" s="33"/>
    </row>
    <row r="7" spans="1:14" ht="4.5" customHeight="1" thickBot="1" x14ac:dyDescent="0.45">
      <c r="A7" s="33"/>
      <c r="B7" s="205"/>
      <c r="C7" s="206"/>
      <c r="D7" s="195"/>
      <c r="E7" s="196"/>
      <c r="F7" s="196"/>
      <c r="G7" s="196"/>
      <c r="H7" s="196"/>
      <c r="I7" s="196"/>
      <c r="J7" s="196"/>
      <c r="K7" s="197"/>
      <c r="L7" s="50"/>
      <c r="N7" s="33"/>
    </row>
    <row r="8" spans="1:14" ht="39.75" hidden="1" customHeight="1" thickBot="1" x14ac:dyDescent="0.35">
      <c r="A8" s="33"/>
      <c r="B8" s="207"/>
      <c r="C8" s="208"/>
      <c r="D8" s="195"/>
      <c r="E8" s="196"/>
      <c r="F8" s="196"/>
      <c r="G8" s="196"/>
      <c r="H8" s="196"/>
      <c r="I8" s="196"/>
      <c r="J8" s="196"/>
      <c r="K8" s="197"/>
      <c r="L8" s="51" t="s">
        <v>65</v>
      </c>
      <c r="M8" s="31" t="s">
        <v>66</v>
      </c>
      <c r="N8" s="34"/>
    </row>
    <row r="9" spans="1:14" ht="39.950000000000003" customHeight="1" thickBot="1" x14ac:dyDescent="0.35">
      <c r="A9" s="33"/>
      <c r="B9" s="112" t="s">
        <v>3</v>
      </c>
      <c r="C9" s="40"/>
      <c r="D9" s="2"/>
      <c r="E9" s="2"/>
      <c r="F9" s="39">
        <f>K20</f>
        <v>0</v>
      </c>
      <c r="H9" s="53" t="s">
        <v>86</v>
      </c>
      <c r="I9" s="54" t="s">
        <v>87</v>
      </c>
      <c r="J9" s="50"/>
      <c r="K9" s="55"/>
      <c r="L9" s="52" t="s">
        <v>103</v>
      </c>
      <c r="M9" s="127"/>
      <c r="N9" s="33"/>
    </row>
    <row r="10" spans="1:14" ht="39.950000000000003" customHeight="1" thickBot="1" x14ac:dyDescent="0.35">
      <c r="A10" s="33"/>
      <c r="B10" s="184" t="s">
        <v>4</v>
      </c>
      <c r="C10" s="185"/>
      <c r="D10" s="5"/>
      <c r="E10" s="37">
        <v>0.05</v>
      </c>
      <c r="F10" s="113"/>
      <c r="G10" s="6"/>
      <c r="H10" s="41" t="s">
        <v>68</v>
      </c>
      <c r="I10" s="56" t="s">
        <v>69</v>
      </c>
      <c r="J10" s="57" t="s">
        <v>70</v>
      </c>
      <c r="K10" s="58" t="s">
        <v>71</v>
      </c>
      <c r="L10" s="101"/>
      <c r="M10" s="26"/>
      <c r="N10" s="33"/>
    </row>
    <row r="11" spans="1:14" ht="39.950000000000003" customHeight="1" x14ac:dyDescent="0.3">
      <c r="A11" s="33"/>
      <c r="B11" s="114" t="s">
        <v>5</v>
      </c>
      <c r="C11" s="8"/>
      <c r="D11" s="8"/>
      <c r="E11" s="8"/>
      <c r="F11" s="115">
        <f>F9-E10*F9</f>
        <v>0</v>
      </c>
      <c r="G11" s="6"/>
      <c r="H11" s="59" t="s">
        <v>43</v>
      </c>
      <c r="I11" s="60"/>
      <c r="J11" s="61"/>
      <c r="K11" s="62"/>
      <c r="L11" s="9"/>
      <c r="N11" s="33"/>
    </row>
    <row r="12" spans="1:14" ht="39.950000000000003" customHeight="1" x14ac:dyDescent="0.3">
      <c r="A12" s="33"/>
      <c r="B12" s="209" t="s">
        <v>6</v>
      </c>
      <c r="C12" s="190"/>
      <c r="D12" s="190"/>
      <c r="E12" s="190"/>
      <c r="F12" s="210"/>
      <c r="G12" s="11"/>
      <c r="H12" s="63" t="s">
        <v>44</v>
      </c>
      <c r="I12" s="64"/>
      <c r="J12" s="61"/>
      <c r="K12" s="62"/>
      <c r="L12" s="9"/>
      <c r="N12" s="33"/>
    </row>
    <row r="13" spans="1:14" ht="39.950000000000003" customHeight="1" x14ac:dyDescent="0.3">
      <c r="A13" s="33"/>
      <c r="B13" s="186" t="s">
        <v>7</v>
      </c>
      <c r="C13" s="187"/>
      <c r="D13" s="187"/>
      <c r="E13" s="188"/>
      <c r="F13" s="116">
        <f>G13/12</f>
        <v>0</v>
      </c>
      <c r="G13" s="13"/>
      <c r="H13" s="63" t="s">
        <v>45</v>
      </c>
      <c r="I13" s="64"/>
      <c r="J13" s="61"/>
      <c r="K13" s="62"/>
      <c r="L13" s="9"/>
      <c r="M13" s="20"/>
      <c r="N13" s="33"/>
    </row>
    <row r="14" spans="1:14" ht="39.950000000000003" customHeight="1" x14ac:dyDescent="0.3">
      <c r="A14" s="33"/>
      <c r="B14" s="186" t="s">
        <v>8</v>
      </c>
      <c r="C14" s="187"/>
      <c r="D14" s="187"/>
      <c r="E14" s="188"/>
      <c r="F14" s="116">
        <f>G14/12</f>
        <v>0</v>
      </c>
      <c r="G14" s="13"/>
      <c r="H14" s="63" t="s">
        <v>46</v>
      </c>
      <c r="I14" s="64"/>
      <c r="J14" s="61"/>
      <c r="K14" s="62"/>
      <c r="L14" s="9"/>
      <c r="N14" s="33"/>
    </row>
    <row r="15" spans="1:14" ht="39.950000000000003" customHeight="1" x14ac:dyDescent="0.3">
      <c r="A15" s="33"/>
      <c r="B15" s="186" t="s">
        <v>9</v>
      </c>
      <c r="C15" s="187"/>
      <c r="D15" s="187"/>
      <c r="E15" s="188"/>
      <c r="F15" s="116">
        <f>G15/12</f>
        <v>0</v>
      </c>
      <c r="G15" s="13"/>
      <c r="H15" s="63" t="s">
        <v>47</v>
      </c>
      <c r="I15" s="64"/>
      <c r="J15" s="61"/>
      <c r="K15" s="62"/>
      <c r="L15" s="9"/>
      <c r="N15" s="33"/>
    </row>
    <row r="16" spans="1:14" ht="39.950000000000003" customHeight="1" x14ac:dyDescent="0.3">
      <c r="A16" s="33"/>
      <c r="B16" s="186" t="s">
        <v>10</v>
      </c>
      <c r="C16" s="187"/>
      <c r="D16" s="188"/>
      <c r="E16" s="46">
        <v>0.05</v>
      </c>
      <c r="F16" s="116">
        <f>E16*F9</f>
        <v>0</v>
      </c>
      <c r="G16" s="6"/>
      <c r="H16" s="63" t="s">
        <v>48</v>
      </c>
      <c r="I16" s="64"/>
      <c r="J16" s="50"/>
      <c r="K16" s="65"/>
      <c r="L16" s="9"/>
      <c r="N16" s="33"/>
    </row>
    <row r="17" spans="1:14" ht="39.950000000000003" customHeight="1" x14ac:dyDescent="0.3">
      <c r="A17" s="33"/>
      <c r="B17" s="186" t="s">
        <v>11</v>
      </c>
      <c r="C17" s="187"/>
      <c r="D17" s="188"/>
      <c r="E17" s="46">
        <v>0.1</v>
      </c>
      <c r="F17" s="116">
        <f>E17*F9</f>
        <v>0</v>
      </c>
      <c r="G17" s="14"/>
      <c r="H17" s="63" t="s">
        <v>49</v>
      </c>
      <c r="I17" s="64"/>
      <c r="J17" s="50"/>
      <c r="K17" s="65"/>
      <c r="L17" s="9"/>
      <c r="M17" s="18"/>
      <c r="N17" s="33"/>
    </row>
    <row r="18" spans="1:14" ht="39.950000000000003" customHeight="1" x14ac:dyDescent="0.3">
      <c r="A18" s="33"/>
      <c r="B18" s="186" t="s">
        <v>12</v>
      </c>
      <c r="C18" s="187"/>
      <c r="D18" s="187"/>
      <c r="E18" s="188"/>
      <c r="F18" s="116"/>
      <c r="H18" s="63" t="s">
        <v>54</v>
      </c>
      <c r="I18" s="64"/>
      <c r="J18" s="50"/>
      <c r="K18" s="65"/>
      <c r="L18" s="9"/>
      <c r="N18" s="33"/>
    </row>
    <row r="19" spans="1:14" ht="39.950000000000003" customHeight="1" thickBot="1" x14ac:dyDescent="0.35">
      <c r="A19" s="33"/>
      <c r="B19" s="186" t="s">
        <v>13</v>
      </c>
      <c r="C19" s="187"/>
      <c r="D19" s="187"/>
      <c r="E19" s="188"/>
      <c r="F19" s="116"/>
      <c r="H19" s="66" t="s">
        <v>67</v>
      </c>
      <c r="I19" s="67"/>
      <c r="J19" s="50"/>
      <c r="K19" s="65"/>
      <c r="L19" s="9"/>
      <c r="M19" s="18"/>
      <c r="N19" s="33"/>
    </row>
    <row r="20" spans="1:14" ht="39.950000000000003" customHeight="1" thickBot="1" x14ac:dyDescent="0.35">
      <c r="A20" s="33"/>
      <c r="B20" s="186" t="s">
        <v>50</v>
      </c>
      <c r="C20" s="187"/>
      <c r="D20" s="188"/>
      <c r="E20" s="12"/>
      <c r="F20" s="116"/>
      <c r="H20" s="68" t="s">
        <v>51</v>
      </c>
      <c r="I20" s="69"/>
      <c r="J20" s="70">
        <f>SUM(J11:J19)</f>
        <v>0</v>
      </c>
      <c r="K20" s="71">
        <f>SUM(K11:K19)</f>
        <v>0</v>
      </c>
      <c r="L20" s="7"/>
      <c r="M20" s="26"/>
      <c r="N20" s="33"/>
    </row>
    <row r="21" spans="1:14" ht="39.950000000000003" customHeight="1" thickBot="1" x14ac:dyDescent="0.35">
      <c r="A21" s="33"/>
      <c r="B21" s="186" t="s">
        <v>14</v>
      </c>
      <c r="C21" s="187"/>
      <c r="D21" s="188"/>
      <c r="E21" s="15"/>
      <c r="F21" s="116"/>
      <c r="G21" s="4"/>
      <c r="H21" s="72"/>
      <c r="I21" s="73"/>
      <c r="J21" s="42" t="s">
        <v>64</v>
      </c>
      <c r="K21" s="73"/>
      <c r="L21" s="9"/>
      <c r="N21" s="33"/>
    </row>
    <row r="22" spans="1:14" ht="39.950000000000003" customHeight="1" x14ac:dyDescent="0.3">
      <c r="A22" s="33"/>
      <c r="B22" s="186" t="s">
        <v>15</v>
      </c>
      <c r="C22" s="187"/>
      <c r="D22" s="188"/>
      <c r="E22" s="47">
        <v>0</v>
      </c>
      <c r="F22" s="116">
        <v>0</v>
      </c>
      <c r="G22" s="14"/>
      <c r="H22" s="153"/>
      <c r="I22" s="154"/>
      <c r="J22" s="154"/>
      <c r="K22" s="154"/>
      <c r="L22" s="9"/>
      <c r="N22" s="33"/>
    </row>
    <row r="23" spans="1:14" ht="39.950000000000003" customHeight="1" x14ac:dyDescent="0.3">
      <c r="A23" s="33"/>
      <c r="B23" s="186" t="s">
        <v>52</v>
      </c>
      <c r="C23" s="187"/>
      <c r="D23" s="188"/>
      <c r="E23" s="47">
        <v>25</v>
      </c>
      <c r="F23" s="116"/>
      <c r="G23" s="4"/>
      <c r="H23" s="148"/>
      <c r="I23" s="149"/>
      <c r="J23" s="149"/>
      <c r="K23" s="149"/>
      <c r="L23" s="9"/>
      <c r="M23" s="20"/>
      <c r="N23" s="33"/>
    </row>
    <row r="24" spans="1:14" ht="39.950000000000003" customHeight="1" x14ac:dyDescent="0.3">
      <c r="A24" s="33"/>
      <c r="B24" s="186" t="s">
        <v>56</v>
      </c>
      <c r="C24" s="187"/>
      <c r="D24" s="188"/>
      <c r="E24" s="47">
        <v>0</v>
      </c>
      <c r="F24" s="116">
        <v>0</v>
      </c>
      <c r="G24" s="4"/>
      <c r="H24" s="148"/>
      <c r="I24" s="149"/>
      <c r="J24" s="149"/>
      <c r="K24" s="149"/>
      <c r="L24" s="9"/>
      <c r="N24" s="33"/>
    </row>
    <row r="25" spans="1:14" ht="39.950000000000003" customHeight="1" x14ac:dyDescent="0.3">
      <c r="A25" s="33"/>
      <c r="B25" s="186" t="s">
        <v>16</v>
      </c>
      <c r="C25" s="187"/>
      <c r="D25" s="188"/>
      <c r="E25" s="47">
        <v>0</v>
      </c>
      <c r="F25" s="116">
        <v>0</v>
      </c>
      <c r="G25" s="4"/>
      <c r="H25" s="148"/>
      <c r="I25" s="149"/>
      <c r="J25" s="149"/>
      <c r="K25" s="149"/>
      <c r="L25" s="9"/>
      <c r="N25" s="33"/>
    </row>
    <row r="26" spans="1:14" ht="39.950000000000003" customHeight="1" thickBot="1" x14ac:dyDescent="0.35">
      <c r="A26" s="33"/>
      <c r="B26" s="181" t="s">
        <v>17</v>
      </c>
      <c r="C26" s="182"/>
      <c r="D26" s="182"/>
      <c r="E26" s="183"/>
      <c r="F26" s="117">
        <f>SUM(F13:F25)</f>
        <v>0</v>
      </c>
      <c r="H26" s="148"/>
      <c r="I26" s="149"/>
      <c r="J26" s="149"/>
      <c r="K26" s="149"/>
      <c r="L26" s="9"/>
      <c r="N26" s="33"/>
    </row>
    <row r="27" spans="1:14" ht="39.950000000000003" customHeight="1" thickBot="1" x14ac:dyDescent="0.35">
      <c r="A27" s="33"/>
      <c r="B27" s="166" t="s">
        <v>18</v>
      </c>
      <c r="C27" s="167"/>
      <c r="D27" s="167"/>
      <c r="E27" s="168"/>
      <c r="F27" s="43">
        <f>F11-F26</f>
        <v>0</v>
      </c>
      <c r="H27" s="148"/>
      <c r="I27" s="149"/>
      <c r="J27" s="149"/>
      <c r="K27" s="149"/>
      <c r="L27" s="9"/>
      <c r="N27" s="33"/>
    </row>
    <row r="28" spans="1:14" ht="39.950000000000003" customHeight="1" x14ac:dyDescent="0.4">
      <c r="A28" s="33"/>
      <c r="B28" s="163" t="s">
        <v>19</v>
      </c>
      <c r="C28" s="164"/>
      <c r="D28" s="164"/>
      <c r="E28" s="165"/>
      <c r="F28" s="118"/>
      <c r="H28" s="148"/>
      <c r="I28" s="149"/>
      <c r="J28" s="149"/>
      <c r="K28" s="149"/>
      <c r="L28" s="9"/>
      <c r="N28" s="33"/>
    </row>
    <row r="29" spans="1:14" ht="39.950000000000003" customHeight="1" x14ac:dyDescent="0.4">
      <c r="A29" s="33"/>
      <c r="B29" s="119" t="s">
        <v>20</v>
      </c>
      <c r="C29" s="17"/>
      <c r="D29" s="17"/>
      <c r="E29" s="17"/>
      <c r="F29" s="116">
        <f>F40</f>
        <v>0</v>
      </c>
      <c r="H29" s="148"/>
      <c r="I29" s="149"/>
      <c r="J29" s="149"/>
      <c r="K29" s="149"/>
      <c r="L29" s="9"/>
      <c r="N29" s="33"/>
    </row>
    <row r="30" spans="1:14" ht="39.950000000000003" customHeight="1" thickBot="1" x14ac:dyDescent="0.45">
      <c r="A30" s="33"/>
      <c r="B30" s="119" t="s">
        <v>21</v>
      </c>
      <c r="C30" s="17"/>
      <c r="D30" s="17"/>
      <c r="E30" s="17"/>
      <c r="F30" s="116"/>
      <c r="H30" s="156"/>
      <c r="I30" s="157"/>
      <c r="J30" s="157"/>
      <c r="K30" s="157"/>
      <c r="L30" s="9"/>
      <c r="M30" s="18"/>
      <c r="N30" s="33"/>
    </row>
    <row r="31" spans="1:14" ht="39.950000000000003" customHeight="1" thickBot="1" x14ac:dyDescent="0.45">
      <c r="A31" s="33"/>
      <c r="B31" s="175" t="s">
        <v>22</v>
      </c>
      <c r="C31" s="176"/>
      <c r="D31" s="176"/>
      <c r="E31" s="177"/>
      <c r="F31" s="120">
        <f>SUM(F29:F30)</f>
        <v>0</v>
      </c>
      <c r="G31" s="158" t="s">
        <v>30</v>
      </c>
      <c r="H31" s="158"/>
      <c r="I31" s="158"/>
      <c r="J31" s="158"/>
      <c r="K31" s="158"/>
      <c r="L31" s="9"/>
      <c r="M31" s="4"/>
      <c r="N31" s="33"/>
    </row>
    <row r="32" spans="1:14" ht="39.950000000000003" customHeight="1" thickBot="1" x14ac:dyDescent="0.45">
      <c r="A32" s="33"/>
      <c r="B32" s="166" t="s">
        <v>90</v>
      </c>
      <c r="C32" s="167"/>
      <c r="D32" s="167"/>
      <c r="E32" s="168"/>
      <c r="F32" s="44">
        <f>F27-F31</f>
        <v>0</v>
      </c>
      <c r="G32" s="155" t="s">
        <v>25</v>
      </c>
      <c r="H32" s="155"/>
      <c r="I32" s="155"/>
      <c r="J32" s="74">
        <f>F36</f>
        <v>0</v>
      </c>
      <c r="K32" s="75"/>
      <c r="L32" s="10"/>
      <c r="N32" s="33"/>
    </row>
    <row r="33" spans="1:15" ht="39.950000000000003" customHeight="1" thickBot="1" x14ac:dyDescent="0.45">
      <c r="A33" s="33"/>
      <c r="B33" s="166" t="s">
        <v>91</v>
      </c>
      <c r="C33" s="167"/>
      <c r="D33" s="167"/>
      <c r="E33" s="168"/>
      <c r="F33" s="44">
        <f>SUM(F32*12)</f>
        <v>0</v>
      </c>
      <c r="G33" s="150" t="s">
        <v>77</v>
      </c>
      <c r="H33" s="150"/>
      <c r="I33" s="150"/>
      <c r="J33" s="98">
        <f>M35</f>
        <v>0</v>
      </c>
      <c r="K33" s="76"/>
      <c r="L33" s="10"/>
      <c r="N33" s="33"/>
    </row>
    <row r="34" spans="1:15" ht="39.950000000000003" customHeight="1" thickBot="1" x14ac:dyDescent="0.45">
      <c r="A34" s="33"/>
      <c r="B34" s="169" t="s">
        <v>23</v>
      </c>
      <c r="C34" s="170"/>
      <c r="D34" s="170"/>
      <c r="E34" s="171"/>
      <c r="F34" s="45">
        <v>0.01</v>
      </c>
      <c r="G34" s="150" t="s">
        <v>31</v>
      </c>
      <c r="H34" s="150"/>
      <c r="I34" s="150"/>
      <c r="J34" s="98">
        <v>0</v>
      </c>
      <c r="K34" s="76"/>
      <c r="L34" s="10"/>
      <c r="N34" s="33"/>
    </row>
    <row r="35" spans="1:15" ht="39.950000000000003" customHeight="1" thickBot="1" x14ac:dyDescent="0.45">
      <c r="A35" s="33"/>
      <c r="B35" s="172" t="s">
        <v>24</v>
      </c>
      <c r="C35" s="173"/>
      <c r="D35" s="173"/>
      <c r="E35" s="174"/>
      <c r="F35" s="121">
        <f>SUM(I2)</f>
        <v>0</v>
      </c>
      <c r="G35" s="150" t="s">
        <v>32</v>
      </c>
      <c r="H35" s="150"/>
      <c r="I35" s="150"/>
      <c r="J35" s="98">
        <v>0</v>
      </c>
      <c r="K35" s="76"/>
      <c r="L35" s="10"/>
      <c r="M35" s="100">
        <f>SUM(M9:M34)</f>
        <v>0</v>
      </c>
      <c r="N35" s="33"/>
    </row>
    <row r="36" spans="1:15" ht="39.950000000000003" customHeight="1" thickBot="1" x14ac:dyDescent="0.45">
      <c r="A36" s="33"/>
      <c r="B36" s="119" t="s">
        <v>25</v>
      </c>
      <c r="C36" s="17"/>
      <c r="D36" s="15">
        <v>0.2</v>
      </c>
      <c r="E36" s="15"/>
      <c r="F36" s="116">
        <f>F35*D36</f>
        <v>0</v>
      </c>
      <c r="G36" s="150" t="s">
        <v>33</v>
      </c>
      <c r="H36" s="150"/>
      <c r="I36" s="150"/>
      <c r="J36" s="98">
        <v>0</v>
      </c>
      <c r="K36" s="98"/>
      <c r="L36" s="151" t="s">
        <v>57</v>
      </c>
      <c r="M36" s="152"/>
      <c r="N36" s="33"/>
    </row>
    <row r="37" spans="1:15" ht="39.950000000000003" customHeight="1" x14ac:dyDescent="0.4">
      <c r="A37" s="33"/>
      <c r="B37" s="119" t="s">
        <v>26</v>
      </c>
      <c r="C37" s="17"/>
      <c r="D37" s="17"/>
      <c r="E37" s="17"/>
      <c r="F37" s="116">
        <f>F35-F36</f>
        <v>0</v>
      </c>
      <c r="G37" s="150" t="s">
        <v>34</v>
      </c>
      <c r="H37" s="150"/>
      <c r="I37" s="150"/>
      <c r="J37" s="98">
        <v>0</v>
      </c>
      <c r="K37" s="98"/>
      <c r="L37" s="103" t="s">
        <v>92</v>
      </c>
      <c r="M37" s="104"/>
      <c r="N37" s="99"/>
    </row>
    <row r="38" spans="1:15" ht="39.950000000000003" customHeight="1" x14ac:dyDescent="0.4">
      <c r="A38" s="33"/>
      <c r="B38" s="119" t="s">
        <v>27</v>
      </c>
      <c r="C38" s="17"/>
      <c r="D38" s="38">
        <v>0.02</v>
      </c>
      <c r="E38" s="19"/>
      <c r="F38" s="122"/>
      <c r="G38" s="150" t="s">
        <v>53</v>
      </c>
      <c r="H38" s="150"/>
      <c r="I38" s="150"/>
      <c r="J38" s="102">
        <v>0</v>
      </c>
      <c r="K38" s="98"/>
      <c r="L38" s="108" t="s">
        <v>93</v>
      </c>
      <c r="M38" s="105"/>
      <c r="N38" s="99"/>
    </row>
    <row r="39" spans="1:15" ht="39.950000000000003" customHeight="1" x14ac:dyDescent="0.5">
      <c r="A39" s="33"/>
      <c r="B39" s="119" t="s">
        <v>29</v>
      </c>
      <c r="C39" s="17"/>
      <c r="D39" s="17">
        <v>30</v>
      </c>
      <c r="E39" s="17"/>
      <c r="F39" s="122"/>
      <c r="G39" s="150" t="s">
        <v>35</v>
      </c>
      <c r="H39" s="150"/>
      <c r="I39" s="150"/>
      <c r="J39" s="50"/>
      <c r="K39" s="98"/>
      <c r="L39" s="108" t="s">
        <v>99</v>
      </c>
      <c r="M39" s="109"/>
      <c r="N39" s="99"/>
    </row>
    <row r="40" spans="1:15" ht="39.950000000000003" customHeight="1" thickBot="1" x14ac:dyDescent="0.55000000000000004">
      <c r="A40" s="33"/>
      <c r="B40" s="123" t="s">
        <v>28</v>
      </c>
      <c r="C40" s="17"/>
      <c r="D40" s="17"/>
      <c r="E40" s="17"/>
      <c r="F40" s="124">
        <f>PMT(D38/12,D39*12,F37,0)*-1</f>
        <v>0</v>
      </c>
      <c r="G40" s="162" t="s">
        <v>35</v>
      </c>
      <c r="H40" s="162"/>
      <c r="I40" s="162"/>
      <c r="J40" s="102">
        <v>0</v>
      </c>
      <c r="K40" s="98"/>
      <c r="L40" s="108" t="s">
        <v>94</v>
      </c>
      <c r="M40" s="109"/>
      <c r="N40" s="99"/>
    </row>
    <row r="41" spans="1:15" ht="39.950000000000003" customHeight="1" thickBot="1" x14ac:dyDescent="0.55000000000000004">
      <c r="A41" s="33"/>
      <c r="B41" s="41" t="s">
        <v>88</v>
      </c>
      <c r="C41" s="125" t="e">
        <f>(F33/I2)</f>
        <v>#DIV/0!</v>
      </c>
      <c r="D41" s="21"/>
      <c r="E41" s="21"/>
      <c r="F41" s="126"/>
      <c r="G41" s="160" t="s">
        <v>40</v>
      </c>
      <c r="H41" s="160"/>
      <c r="I41" s="160"/>
      <c r="J41" s="77">
        <f>SUM(J33:J40)</f>
        <v>0</v>
      </c>
      <c r="K41" s="50"/>
      <c r="L41" s="108" t="s">
        <v>95</v>
      </c>
      <c r="M41" s="109"/>
      <c r="N41" s="99"/>
    </row>
    <row r="42" spans="1:15" ht="39.950000000000003" customHeight="1" thickBot="1" x14ac:dyDescent="0.45">
      <c r="A42" s="33"/>
      <c r="G42" s="161" t="s">
        <v>39</v>
      </c>
      <c r="H42" s="160"/>
      <c r="I42" s="160"/>
      <c r="J42" s="78">
        <f>SUM(J32:J40)</f>
        <v>0</v>
      </c>
      <c r="K42" s="82"/>
      <c r="L42" s="106" t="s">
        <v>78</v>
      </c>
      <c r="M42" s="105"/>
      <c r="N42" s="99"/>
      <c r="O42" s="20"/>
    </row>
    <row r="43" spans="1:15" ht="39.950000000000003" customHeight="1" thickBot="1" x14ac:dyDescent="0.55000000000000004">
      <c r="A43" s="33"/>
      <c r="G43" s="159" t="s">
        <v>38</v>
      </c>
      <c r="H43" s="158"/>
      <c r="I43" s="158"/>
      <c r="J43" s="158"/>
      <c r="K43" s="158"/>
      <c r="L43" s="108" t="s">
        <v>100</v>
      </c>
      <c r="M43" s="109"/>
      <c r="N43" s="99"/>
    </row>
    <row r="44" spans="1:15" ht="39.950000000000003" customHeight="1" x14ac:dyDescent="0.5">
      <c r="A44" s="33"/>
      <c r="G44" s="79" t="s">
        <v>36</v>
      </c>
      <c r="H44" s="50"/>
      <c r="I44" s="50"/>
      <c r="J44" s="80">
        <f>F32*12</f>
        <v>0</v>
      </c>
      <c r="K44" s="50" t="s">
        <v>42</v>
      </c>
      <c r="L44" s="108" t="s">
        <v>101</v>
      </c>
      <c r="M44" s="109"/>
      <c r="N44" s="99"/>
    </row>
    <row r="45" spans="1:15" ht="39.950000000000003" customHeight="1" x14ac:dyDescent="0.5">
      <c r="A45" s="33"/>
      <c r="G45" s="79" t="s">
        <v>41</v>
      </c>
      <c r="H45" s="50"/>
      <c r="I45" s="50"/>
      <c r="J45" s="81">
        <f>PPMT(D38/12,1,D39*12,-F37)+PPMT(D38/12,2,D39*12,-F37)+PPMT(D38/12,3,D39*12,-F37)+PPMT(D38/12,4,D39*12,-F37)+PPMT(D38/12,5,D39*12,-F37)+PPMT(D38/12,6,D39*12,-F37)+PPMT(D38/12,7,D39*12,-F37)+PPMT(D38/12,8,D39*12,-F37)+PPMT(D38/12,9,D39*12,-F37)+PPMT(D38/12,10,D39*12,-F37)+PPMT(D38/12,11,D39*12,-F37)+PPMT(D38/12,12,D39*12,-F37)</f>
        <v>0</v>
      </c>
      <c r="K45" s="50" t="s">
        <v>42</v>
      </c>
      <c r="L45" s="108" t="s">
        <v>96</v>
      </c>
      <c r="M45" s="109"/>
      <c r="N45" s="99"/>
    </row>
    <row r="46" spans="1:15" ht="39.950000000000003" customHeight="1" x14ac:dyDescent="0.5">
      <c r="A46" s="33"/>
      <c r="G46" s="79" t="s">
        <v>23</v>
      </c>
      <c r="H46" s="50"/>
      <c r="I46" s="50"/>
      <c r="J46" s="80">
        <f>F34*I2</f>
        <v>0</v>
      </c>
      <c r="K46" s="50" t="s">
        <v>42</v>
      </c>
      <c r="L46" s="108" t="s">
        <v>102</v>
      </c>
      <c r="M46" s="109"/>
      <c r="N46" s="99"/>
    </row>
    <row r="47" spans="1:15" ht="39.950000000000003" customHeight="1" thickBot="1" x14ac:dyDescent="0.45">
      <c r="A47" s="33"/>
      <c r="G47" s="49" t="s">
        <v>37</v>
      </c>
      <c r="H47" s="82"/>
      <c r="I47" s="82"/>
      <c r="J47" s="83">
        <v>0</v>
      </c>
      <c r="K47" s="82" t="s">
        <v>42</v>
      </c>
      <c r="L47" s="106" t="s">
        <v>74</v>
      </c>
      <c r="M47" s="105"/>
      <c r="N47" s="99"/>
    </row>
    <row r="48" spans="1:15" ht="39.950000000000003" customHeight="1" thickBot="1" x14ac:dyDescent="0.45">
      <c r="A48" s="33"/>
      <c r="B48" s="22" t="e">
        <f>J44/J41</f>
        <v>#DIV/0!</v>
      </c>
      <c r="C48" s="22" t="e">
        <f>J45/J41</f>
        <v>#DIV/0!</v>
      </c>
      <c r="D48" s="22" t="e">
        <f>J46/J41</f>
        <v>#DIV/0!</v>
      </c>
      <c r="E48" s="22" t="e">
        <f>J47/J41</f>
        <v>#DIV/0!</v>
      </c>
      <c r="G48" s="84" t="s">
        <v>59</v>
      </c>
      <c r="H48" s="85"/>
      <c r="I48" s="85"/>
      <c r="J48" s="86" t="e">
        <f>(SUM(J44:J47)/J42)</f>
        <v>#DIV/0!</v>
      </c>
      <c r="K48" s="87">
        <f>(J44+J45+J46+J47)</f>
        <v>0</v>
      </c>
      <c r="L48" s="106" t="s">
        <v>58</v>
      </c>
      <c r="M48" s="105"/>
      <c r="N48" s="99"/>
    </row>
    <row r="49" spans="1:16" ht="39.950000000000003" customHeight="1" thickBot="1" x14ac:dyDescent="0.45">
      <c r="A49" s="33"/>
      <c r="G49" s="88" t="s">
        <v>60</v>
      </c>
      <c r="H49" s="89"/>
      <c r="I49" s="89"/>
      <c r="J49" s="90" t="e">
        <f>(SUM(J44:J47)/J42)*5</f>
        <v>#DIV/0!</v>
      </c>
      <c r="K49" s="91">
        <f>(J44+J45+J46+J47)*5</f>
        <v>0</v>
      </c>
      <c r="L49" s="106" t="s">
        <v>75</v>
      </c>
      <c r="M49" s="105"/>
      <c r="N49" s="99"/>
    </row>
    <row r="50" spans="1:16" ht="39.950000000000003" customHeight="1" thickBot="1" x14ac:dyDescent="0.45">
      <c r="A50" s="33"/>
      <c r="B50" s="23"/>
      <c r="C50" s="23"/>
      <c r="D50" s="23"/>
      <c r="E50" s="23"/>
      <c r="F50" s="23"/>
      <c r="G50" s="84" t="s">
        <v>61</v>
      </c>
      <c r="H50" s="85"/>
      <c r="I50" s="85"/>
      <c r="J50" s="92" t="e">
        <f>(SUM(J44:J47)/J42)*10</f>
        <v>#DIV/0!</v>
      </c>
      <c r="K50" s="87">
        <f>(J44+J45+J46+J47)*10</f>
        <v>0</v>
      </c>
      <c r="L50" s="106" t="s">
        <v>76</v>
      </c>
      <c r="M50" s="105"/>
      <c r="N50" s="99"/>
    </row>
    <row r="51" spans="1:16" ht="39.950000000000003" customHeight="1" thickBot="1" x14ac:dyDescent="0.55000000000000004">
      <c r="A51" s="33"/>
      <c r="B51" s="1"/>
      <c r="C51" s="1"/>
      <c r="D51" s="1"/>
      <c r="E51" s="1"/>
      <c r="F51" s="1"/>
      <c r="G51" s="88" t="s">
        <v>62</v>
      </c>
      <c r="H51" s="89"/>
      <c r="I51" s="89"/>
      <c r="J51" s="90" t="e">
        <f>(SUM(J44:J47)/J42)*15</f>
        <v>#DIV/0!</v>
      </c>
      <c r="K51" s="91">
        <f>(J44+J45+J46+J47)*15</f>
        <v>0</v>
      </c>
      <c r="L51" s="108" t="s">
        <v>97</v>
      </c>
      <c r="M51" s="109"/>
      <c r="N51" s="99"/>
    </row>
    <row r="52" spans="1:16" ht="39.950000000000003" customHeight="1" thickBot="1" x14ac:dyDescent="0.55000000000000004">
      <c r="A52" s="35"/>
      <c r="B52" s="1"/>
      <c r="C52" s="1"/>
      <c r="D52" s="1"/>
      <c r="E52" s="1"/>
      <c r="F52" s="1"/>
      <c r="G52" s="93" t="s">
        <v>63</v>
      </c>
      <c r="H52" s="94"/>
      <c r="I52" s="94"/>
      <c r="J52" s="95" t="e">
        <f>(SUM(J44:J47)/J42)*20</f>
        <v>#DIV/0!</v>
      </c>
      <c r="K52" s="96">
        <f>(J44+J45+J46+J47)*20</f>
        <v>0</v>
      </c>
      <c r="L52" s="111" t="s">
        <v>98</v>
      </c>
      <c r="M52" s="107"/>
      <c r="N52" s="99"/>
    </row>
    <row r="53" spans="1:16" ht="39.950000000000003" customHeight="1" thickBot="1" x14ac:dyDescent="0.45">
      <c r="A53" s="36"/>
      <c r="B53" s="16"/>
      <c r="C53" s="16"/>
      <c r="D53" s="16"/>
      <c r="E53" s="16"/>
      <c r="F53" s="16"/>
      <c r="G53" s="73"/>
      <c r="H53" s="73"/>
      <c r="I53" s="73"/>
      <c r="J53" s="73"/>
      <c r="K53" s="97"/>
      <c r="L53" s="110"/>
      <c r="M53" s="110"/>
      <c r="N53" s="36"/>
    </row>
    <row r="54" spans="1:16" ht="39.950000000000003" customHeight="1" x14ac:dyDescent="0.4">
      <c r="O54" s="18"/>
    </row>
    <row r="55" spans="1:16" ht="39.950000000000003" customHeight="1" x14ac:dyDescent="0.4">
      <c r="E55" s="179"/>
      <c r="F55" s="180"/>
      <c r="G55" s="180"/>
      <c r="H55" s="180"/>
    </row>
    <row r="56" spans="1:16" ht="39.950000000000003" customHeight="1" x14ac:dyDescent="0.4">
      <c r="E56" s="178"/>
      <c r="F56" s="178"/>
      <c r="G56" s="178"/>
      <c r="H56" s="178"/>
      <c r="O56" s="25"/>
    </row>
    <row r="57" spans="1:16" ht="39.950000000000003" customHeight="1" x14ac:dyDescent="0.4">
      <c r="E57" s="178"/>
      <c r="F57" s="178"/>
      <c r="G57" s="178"/>
      <c r="H57" s="178"/>
      <c r="N57" s="4"/>
      <c r="O57" s="26"/>
    </row>
    <row r="58" spans="1:16" ht="39.950000000000003" customHeight="1" x14ac:dyDescent="0.4">
      <c r="E58" s="178"/>
      <c r="F58" s="178"/>
      <c r="G58" s="178"/>
      <c r="H58" s="178"/>
      <c r="O58" s="25"/>
    </row>
    <row r="59" spans="1:16" ht="39.950000000000003" customHeight="1" x14ac:dyDescent="0.4">
      <c r="E59" s="178"/>
      <c r="F59" s="178"/>
      <c r="G59" s="178"/>
      <c r="H59" s="178"/>
      <c r="O59" s="25"/>
    </row>
    <row r="60" spans="1:16" ht="39.950000000000003" customHeight="1" x14ac:dyDescent="0.4">
      <c r="E60" s="178"/>
      <c r="F60" s="178"/>
      <c r="G60" s="178"/>
      <c r="H60" s="178"/>
      <c r="O60" s="18"/>
      <c r="P60" s="27"/>
    </row>
    <row r="61" spans="1:16" ht="39.950000000000003" customHeight="1" x14ac:dyDescent="0.4">
      <c r="E61" s="178"/>
      <c r="F61" s="178"/>
      <c r="G61" s="178"/>
      <c r="H61" s="178"/>
      <c r="P61" s="27"/>
    </row>
    <row r="62" spans="1:16" ht="39.950000000000003" customHeight="1" x14ac:dyDescent="0.4">
      <c r="E62" s="178"/>
      <c r="F62" s="178"/>
      <c r="G62" s="178"/>
      <c r="H62" s="178"/>
      <c r="O62" s="18"/>
      <c r="P62" s="27"/>
    </row>
    <row r="63" spans="1:16" ht="39.950000000000003" customHeight="1" x14ac:dyDescent="0.4">
      <c r="E63" s="24"/>
      <c r="F63" s="24"/>
      <c r="G63" s="24"/>
      <c r="H63" s="24"/>
      <c r="P63" s="27"/>
    </row>
    <row r="64" spans="1:16" ht="39.950000000000003" customHeight="1" x14ac:dyDescent="0.4">
      <c r="E64" s="4"/>
      <c r="F64" s="4"/>
      <c r="G64" s="4"/>
      <c r="H64" s="4"/>
      <c r="P64" s="27"/>
    </row>
    <row r="65" spans="15:16" ht="39.950000000000003" customHeight="1" x14ac:dyDescent="0.4">
      <c r="P65" s="27"/>
    </row>
    <row r="66" spans="15:16" ht="39.950000000000003" customHeight="1" x14ac:dyDescent="0.4">
      <c r="P66" s="27"/>
    </row>
    <row r="69" spans="15:16" ht="39.950000000000003" customHeight="1" x14ac:dyDescent="0.4">
      <c r="O69" s="26"/>
    </row>
    <row r="78" spans="15:16" ht="39.950000000000003" customHeight="1" x14ac:dyDescent="0.4">
      <c r="O78" s="28"/>
    </row>
    <row r="79" spans="15:16" ht="39.950000000000003" customHeight="1" x14ac:dyDescent="0.4">
      <c r="O79" s="28"/>
    </row>
    <row r="80" spans="15:16" ht="39.950000000000003" customHeight="1" x14ac:dyDescent="0.4">
      <c r="O80" s="28"/>
    </row>
    <row r="81" spans="15:15" ht="39.950000000000003" customHeight="1" x14ac:dyDescent="0.4">
      <c r="O81" s="29"/>
    </row>
    <row r="82" spans="15:15" ht="39.950000000000003" customHeight="1" x14ac:dyDescent="0.4">
      <c r="O82" s="11"/>
    </row>
    <row r="83" spans="15:15" ht="39.950000000000003" customHeight="1" x14ac:dyDescent="0.4">
      <c r="O83" s="11"/>
    </row>
    <row r="84" spans="15:15" ht="39.950000000000003" customHeight="1" x14ac:dyDescent="0.4">
      <c r="O84" s="11"/>
    </row>
    <row r="85" spans="15:15" ht="39.950000000000003" customHeight="1" x14ac:dyDescent="0.4">
      <c r="O85" s="11"/>
    </row>
    <row r="86" spans="15:15" ht="39.950000000000003" customHeight="1" x14ac:dyDescent="0.4">
      <c r="O86" s="11"/>
    </row>
    <row r="87" spans="15:15" ht="39.950000000000003" customHeight="1" x14ac:dyDescent="0.4">
      <c r="O87" s="11"/>
    </row>
    <row r="88" spans="15:15" ht="39.950000000000003" customHeight="1" x14ac:dyDescent="0.4">
      <c r="O88" s="11"/>
    </row>
    <row r="89" spans="15:15" ht="39.950000000000003" customHeight="1" x14ac:dyDescent="0.4">
      <c r="O89" s="11"/>
    </row>
    <row r="90" spans="15:15" ht="39.950000000000003" customHeight="1" x14ac:dyDescent="0.4">
      <c r="O90" s="11"/>
    </row>
    <row r="91" spans="15:15" ht="39.950000000000003" customHeight="1" x14ac:dyDescent="0.4">
      <c r="O91" s="11"/>
    </row>
    <row r="92" spans="15:15" ht="39.950000000000003" customHeight="1" x14ac:dyDescent="0.4">
      <c r="O92" s="11"/>
    </row>
    <row r="93" spans="15:15" ht="39.950000000000003" customHeight="1" x14ac:dyDescent="0.4">
      <c r="O93" s="11"/>
    </row>
    <row r="94" spans="15:15" ht="39.950000000000003" customHeight="1" x14ac:dyDescent="0.4">
      <c r="O94" s="11"/>
    </row>
    <row r="95" spans="15:15" ht="39.950000000000003" customHeight="1" x14ac:dyDescent="0.4">
      <c r="O95" s="11"/>
    </row>
    <row r="96" spans="15:15" ht="39.950000000000003" customHeight="1" x14ac:dyDescent="0.4">
      <c r="O96" s="11"/>
    </row>
    <row r="97" spans="15:15" ht="39.950000000000003" customHeight="1" x14ac:dyDescent="0.4">
      <c r="O97" s="11"/>
    </row>
    <row r="98" spans="15:15" ht="39.950000000000003" customHeight="1" x14ac:dyDescent="0.4">
      <c r="O98" s="11"/>
    </row>
    <row r="99" spans="15:15" ht="39.950000000000003" customHeight="1" x14ac:dyDescent="0.4">
      <c r="O99" s="11"/>
    </row>
    <row r="100" spans="15:15" ht="39.950000000000003" customHeight="1" x14ac:dyDescent="0.4">
      <c r="O100" s="11"/>
    </row>
    <row r="101" spans="15:15" ht="39.950000000000003" customHeight="1" x14ac:dyDescent="0.4">
      <c r="O101" s="11"/>
    </row>
    <row r="102" spans="15:15" ht="39.950000000000003" customHeight="1" x14ac:dyDescent="0.4">
      <c r="O102" s="11"/>
    </row>
  </sheetData>
  <mergeCells count="65">
    <mergeCell ref="D5:K5"/>
    <mergeCell ref="I1:K1"/>
    <mergeCell ref="B13:E13"/>
    <mergeCell ref="B14:E14"/>
    <mergeCell ref="B15:E15"/>
    <mergeCell ref="I2:K2"/>
    <mergeCell ref="D8:K8"/>
    <mergeCell ref="D4:K4"/>
    <mergeCell ref="D2:H2"/>
    <mergeCell ref="B1:C8"/>
    <mergeCell ref="D1:H1"/>
    <mergeCell ref="D3:K3"/>
    <mergeCell ref="B12:F12"/>
    <mergeCell ref="D6:K6"/>
    <mergeCell ref="D7:K7"/>
    <mergeCell ref="B26:E26"/>
    <mergeCell ref="B10:C10"/>
    <mergeCell ref="B27:E27"/>
    <mergeCell ref="B16:D16"/>
    <mergeCell ref="B17:D17"/>
    <mergeCell ref="B18:E18"/>
    <mergeCell ref="B19:E19"/>
    <mergeCell ref="B21:D21"/>
    <mergeCell ref="B20:D20"/>
    <mergeCell ref="B22:D22"/>
    <mergeCell ref="B23:D23"/>
    <mergeCell ref="B24:D24"/>
    <mergeCell ref="B25:D25"/>
    <mergeCell ref="E61:H61"/>
    <mergeCell ref="E62:H62"/>
    <mergeCell ref="E55:H55"/>
    <mergeCell ref="E56:H56"/>
    <mergeCell ref="E57:H57"/>
    <mergeCell ref="E58:H58"/>
    <mergeCell ref="E59:H59"/>
    <mergeCell ref="E60:H60"/>
    <mergeCell ref="B28:E28"/>
    <mergeCell ref="B32:E32"/>
    <mergeCell ref="B34:E34"/>
    <mergeCell ref="B35:E35"/>
    <mergeCell ref="B33:E33"/>
    <mergeCell ref="B31:E31"/>
    <mergeCell ref="H30:K30"/>
    <mergeCell ref="G31:K31"/>
    <mergeCell ref="G43:K43"/>
    <mergeCell ref="G36:I36"/>
    <mergeCell ref="G41:I41"/>
    <mergeCell ref="G42:I42"/>
    <mergeCell ref="G40:I40"/>
    <mergeCell ref="H27:K27"/>
    <mergeCell ref="G39:I39"/>
    <mergeCell ref="L36:M36"/>
    <mergeCell ref="H22:K22"/>
    <mergeCell ref="H23:K23"/>
    <mergeCell ref="H24:K24"/>
    <mergeCell ref="H26:K26"/>
    <mergeCell ref="H25:K25"/>
    <mergeCell ref="G32:I32"/>
    <mergeCell ref="G33:I33"/>
    <mergeCell ref="G37:I37"/>
    <mergeCell ref="G38:I38"/>
    <mergeCell ref="G34:I34"/>
    <mergeCell ref="G35:I35"/>
    <mergeCell ref="H28:K28"/>
    <mergeCell ref="H29:K29"/>
  </mergeCells>
  <pageMargins left="0.7" right="1.0083333333333333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'ROI Calculator'!K44:K47</xm:f>
              <xm:sqref>C43</xm:sqref>
            </x14:sparkline>
            <x14:sparkline>
              <xm:sqref>D43</xm:sqref>
            </x14:sparkline>
            <x14:sparkline>
              <xm:sqref>E43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87CA2"/>
    <pageSetUpPr fitToPage="1"/>
  </sheetPr>
  <dimension ref="B1:I374"/>
  <sheetViews>
    <sheetView showGridLines="0" zoomScaleNormal="100" workbookViewId="0">
      <selection activeCell="F1" sqref="F1"/>
    </sheetView>
  </sheetViews>
  <sheetFormatPr defaultColWidth="25.85546875" defaultRowHeight="20.100000000000001" customHeight="1" x14ac:dyDescent="0.2"/>
  <cols>
    <col min="1" max="1" width="0.42578125" style="128" customWidth="1"/>
    <col min="2" max="2" width="5.85546875" style="128" customWidth="1"/>
    <col min="3" max="3" width="28.7109375" style="128" bestFit="1" customWidth="1"/>
    <col min="4" max="8" width="25.85546875" style="128"/>
    <col min="9" max="9" width="5.85546875" style="128" customWidth="1"/>
    <col min="10" max="16384" width="25.85546875" style="128"/>
  </cols>
  <sheetData>
    <row r="1" spans="2:9" ht="138.75" customHeight="1" thickBot="1" x14ac:dyDescent="0.25"/>
    <row r="2" spans="2:9" ht="20.100000000000001" customHeight="1" thickBot="1" x14ac:dyDescent="0.35">
      <c r="B2" s="215" t="s">
        <v>113</v>
      </c>
      <c r="C2" s="216"/>
      <c r="D2" s="216"/>
      <c r="E2" s="217"/>
      <c r="F2" s="147"/>
      <c r="G2" s="147"/>
      <c r="H2" s="147"/>
    </row>
    <row r="3" spans="2:9" ht="20.100000000000001" customHeight="1" thickBot="1" x14ac:dyDescent="0.2">
      <c r="B3" s="146"/>
      <c r="C3" s="145"/>
      <c r="D3" s="145"/>
      <c r="E3" s="218" t="s">
        <v>112</v>
      </c>
    </row>
    <row r="4" spans="2:9" ht="20.100000000000001" customHeight="1" x14ac:dyDescent="0.15">
      <c r="B4" s="211" t="s">
        <v>111</v>
      </c>
      <c r="C4" s="211"/>
      <c r="D4" s="212"/>
      <c r="E4" s="144">
        <v>605000</v>
      </c>
    </row>
    <row r="5" spans="2:9" ht="20.100000000000001" customHeight="1" x14ac:dyDescent="0.15">
      <c r="B5" s="211" t="s">
        <v>110</v>
      </c>
      <c r="C5" s="211"/>
      <c r="D5" s="212"/>
      <c r="E5" s="143">
        <v>1.2999999999999999E-2</v>
      </c>
    </row>
    <row r="6" spans="2:9" ht="20.100000000000001" customHeight="1" x14ac:dyDescent="0.15">
      <c r="B6" s="211" t="s">
        <v>109</v>
      </c>
      <c r="C6" s="211"/>
      <c r="D6" s="212"/>
      <c r="E6" s="142">
        <v>30</v>
      </c>
    </row>
    <row r="7" spans="2:9" ht="20.100000000000001" customHeight="1" thickBot="1" x14ac:dyDescent="0.2">
      <c r="B7" s="211" t="s">
        <v>108</v>
      </c>
      <c r="C7" s="211"/>
      <c r="D7" s="212"/>
      <c r="E7" s="141">
        <v>44942</v>
      </c>
    </row>
    <row r="8" spans="2:9" ht="20.100000000000001" customHeight="1" thickBot="1" x14ac:dyDescent="0.2">
      <c r="B8" s="140"/>
      <c r="C8" s="139"/>
      <c r="D8" s="139"/>
      <c r="E8" s="218" t="s">
        <v>107</v>
      </c>
    </row>
    <row r="9" spans="2:9" ht="20.100000000000001" customHeight="1" x14ac:dyDescent="0.15">
      <c r="B9" s="211" t="s">
        <v>28</v>
      </c>
      <c r="C9" s="211"/>
      <c r="D9" s="212"/>
      <c r="E9" s="138">
        <f>IFERROR(IF(Values_Entered,Monthly_Payment,""), "")</f>
        <v>2030.4098212519966</v>
      </c>
    </row>
    <row r="10" spans="2:9" ht="20.100000000000001" customHeight="1" x14ac:dyDescent="0.3">
      <c r="B10" s="211" t="s">
        <v>106</v>
      </c>
      <c r="C10" s="211"/>
      <c r="D10" s="212"/>
      <c r="E10" s="137">
        <f>IFERROR(IF(Values_Entered,Loan_Years*12,""), "")</f>
        <v>360</v>
      </c>
      <c r="G10" s="136"/>
    </row>
    <row r="11" spans="2:9" ht="20.100000000000001" customHeight="1" x14ac:dyDescent="0.15">
      <c r="B11" s="211" t="s">
        <v>105</v>
      </c>
      <c r="C11" s="211"/>
      <c r="D11" s="212"/>
      <c r="E11" s="135">
        <f>IFERROR(IF(Values_Entered,Total_Cost-Loan_Amount,""), "")</f>
        <v>125947.53565071872</v>
      </c>
    </row>
    <row r="12" spans="2:9" ht="20.100000000000001" customHeight="1" thickBot="1" x14ac:dyDescent="0.25">
      <c r="B12" s="211" t="s">
        <v>104</v>
      </c>
      <c r="C12" s="213"/>
      <c r="D12" s="214"/>
      <c r="E12" s="134">
        <f>IFERROR(IF(Values_Entered,Monthly_Payment*Number_of_Payments,""), "")</f>
        <v>730947.53565071872</v>
      </c>
    </row>
    <row r="13" spans="2:9" s="129" customFormat="1" ht="39.950000000000003" customHeight="1" thickBot="1" x14ac:dyDescent="0.3">
      <c r="B13" s="219" t="s">
        <v>79</v>
      </c>
      <c r="C13" s="230" t="s">
        <v>80</v>
      </c>
      <c r="D13" s="220" t="s">
        <v>81</v>
      </c>
      <c r="E13" s="220" t="s">
        <v>82</v>
      </c>
      <c r="F13" s="220" t="s">
        <v>83</v>
      </c>
      <c r="G13" s="220" t="s">
        <v>84</v>
      </c>
      <c r="H13" s="221" t="s">
        <v>85</v>
      </c>
      <c r="I13" s="222"/>
    </row>
    <row r="14" spans="2:9" s="129" customFormat="1" ht="20.100000000000001" customHeight="1" x14ac:dyDescent="0.25">
      <c r="B14" s="223">
        <f>IFERROR(IF(Loan_Not_Paid*Values_Entered,Payment_Number,""), "")</f>
        <v>1</v>
      </c>
      <c r="C14" s="231">
        <f>IFERROR(IF(Loan_Not_Paid*Values_Entered,Payment_Date,""), "")</f>
        <v>44973</v>
      </c>
      <c r="D14" s="133">
        <f>IFERROR(IF(Loan_Not_Paid*Values_Entered,Beginning_Balance,""), "")</f>
        <v>605000</v>
      </c>
      <c r="E14" s="133">
        <f>IFERROR(IF(Loan_Not_Paid*Values_Entered,Monthly_Payment,""), "")</f>
        <v>2030.4098212519966</v>
      </c>
      <c r="F14" s="133">
        <f>IFERROR(IF(Loan_Not_Paid*Values_Entered,Principal,""), "")</f>
        <v>1374.9931545853301</v>
      </c>
      <c r="G14" s="133">
        <f>IFERROR(IF(Loan_Not_Paid*Values_Entered,Interest,""), "")</f>
        <v>655.41666666666663</v>
      </c>
      <c r="H14" s="132">
        <f>IFERROR(IF(Loan_Not_Paid*Values_Entered,Ending_Balance,""), "")</f>
        <v>603625.00684541464</v>
      </c>
      <c r="I14" s="229"/>
    </row>
    <row r="15" spans="2:9" s="129" customFormat="1" ht="20.100000000000001" customHeight="1" x14ac:dyDescent="0.25">
      <c r="B15" s="223">
        <f>IFERROR(IF(Loan_Not_Paid*Values_Entered,Payment_Number,""), "")</f>
        <v>2</v>
      </c>
      <c r="C15" s="232">
        <f>IFERROR(IF(Loan_Not_Paid*Values_Entered,Payment_Date,""), "")</f>
        <v>45001</v>
      </c>
      <c r="D15" s="131">
        <f>IFERROR(IF(Loan_Not_Paid*Values_Entered,Beginning_Balance,""), "")</f>
        <v>603625.00684541464</v>
      </c>
      <c r="E15" s="131">
        <f>IFERROR(IF(Loan_Not_Paid*Values_Entered,Monthly_Payment,""), "")</f>
        <v>2030.4098212519966</v>
      </c>
      <c r="F15" s="131">
        <f>IFERROR(IF(Loan_Not_Paid*Values_Entered,Principal,""), "")</f>
        <v>1376.4827305027975</v>
      </c>
      <c r="G15" s="131">
        <f>IFERROR(IF(Loan_Not_Paid*Values_Entered,Interest,""), "")</f>
        <v>653.92709074919924</v>
      </c>
      <c r="H15" s="130">
        <f>IFERROR(IF(Loan_Not_Paid*Values_Entered,Ending_Balance,""), "")</f>
        <v>602248.52411491179</v>
      </c>
      <c r="I15" s="229"/>
    </row>
    <row r="16" spans="2:9" s="129" customFormat="1" ht="20.100000000000001" customHeight="1" x14ac:dyDescent="0.25">
      <c r="B16" s="223">
        <f>IFERROR(IF(Loan_Not_Paid*Values_Entered,Payment_Number,""), "")</f>
        <v>3</v>
      </c>
      <c r="C16" s="232">
        <f>IFERROR(IF(Loan_Not_Paid*Values_Entered,Payment_Date,""), "")</f>
        <v>45032</v>
      </c>
      <c r="D16" s="131">
        <f>IFERROR(IF(Loan_Not_Paid*Values_Entered,Beginning_Balance,""), "")</f>
        <v>602248.52411491179</v>
      </c>
      <c r="E16" s="131">
        <f>IFERROR(IF(Loan_Not_Paid*Values_Entered,Monthly_Payment,""), "")</f>
        <v>2030.4098212519966</v>
      </c>
      <c r="F16" s="131">
        <f>IFERROR(IF(Loan_Not_Paid*Values_Entered,Principal,""), "")</f>
        <v>1377.9739201275088</v>
      </c>
      <c r="G16" s="131">
        <f>IFERROR(IF(Loan_Not_Paid*Values_Entered,Interest,""), "")</f>
        <v>652.43590112448783</v>
      </c>
      <c r="H16" s="130">
        <f>IFERROR(IF(Loan_Not_Paid*Values_Entered,Ending_Balance,""), "")</f>
        <v>600870.5501947843</v>
      </c>
      <c r="I16" s="229"/>
    </row>
    <row r="17" spans="2:9" s="129" customFormat="1" ht="20.100000000000001" customHeight="1" x14ac:dyDescent="0.25">
      <c r="B17" s="223">
        <f>IFERROR(IF(Loan_Not_Paid*Values_Entered,Payment_Number,""), "")</f>
        <v>4</v>
      </c>
      <c r="C17" s="232">
        <f>IFERROR(IF(Loan_Not_Paid*Values_Entered,Payment_Date,""), "")</f>
        <v>45062</v>
      </c>
      <c r="D17" s="131">
        <f>IFERROR(IF(Loan_Not_Paid*Values_Entered,Beginning_Balance,""), "")</f>
        <v>600870.5501947843</v>
      </c>
      <c r="E17" s="131">
        <f>IFERROR(IF(Loan_Not_Paid*Values_Entered,Monthly_Payment,""), "")</f>
        <v>2030.4098212519966</v>
      </c>
      <c r="F17" s="131">
        <f>IFERROR(IF(Loan_Not_Paid*Values_Entered,Principal,""), "")</f>
        <v>1379.4667252076467</v>
      </c>
      <c r="G17" s="131">
        <f>IFERROR(IF(Loan_Not_Paid*Values_Entered,Interest,""), "")</f>
        <v>650.94309604434977</v>
      </c>
      <c r="H17" s="130">
        <f>IFERROR(IF(Loan_Not_Paid*Values_Entered,Ending_Balance,""), "")</f>
        <v>599491.08346957655</v>
      </c>
      <c r="I17" s="229"/>
    </row>
    <row r="18" spans="2:9" s="129" customFormat="1" ht="20.100000000000001" customHeight="1" x14ac:dyDescent="0.25">
      <c r="B18" s="223">
        <f>IFERROR(IF(Loan_Not_Paid*Values_Entered,Payment_Number,""), "")</f>
        <v>5</v>
      </c>
      <c r="C18" s="232">
        <f>IFERROR(IF(Loan_Not_Paid*Values_Entered,Payment_Date,""), "")</f>
        <v>45093</v>
      </c>
      <c r="D18" s="131">
        <f>IFERROR(IF(Loan_Not_Paid*Values_Entered,Beginning_Balance,""), "")</f>
        <v>599491.08346957655</v>
      </c>
      <c r="E18" s="131">
        <f>IFERROR(IF(Loan_Not_Paid*Values_Entered,Monthly_Payment,""), "")</f>
        <v>2030.4098212519966</v>
      </c>
      <c r="F18" s="131">
        <f>IFERROR(IF(Loan_Not_Paid*Values_Entered,Principal,""), "")</f>
        <v>1380.9611474932883</v>
      </c>
      <c r="G18" s="131">
        <f>IFERROR(IF(Loan_Not_Paid*Values_Entered,Interest,""), "")</f>
        <v>649.4486737587082</v>
      </c>
      <c r="H18" s="130">
        <f>IFERROR(IF(Loan_Not_Paid*Values_Entered,Ending_Balance,""), "")</f>
        <v>598110.12232208345</v>
      </c>
      <c r="I18" s="229"/>
    </row>
    <row r="19" spans="2:9" s="129" customFormat="1" ht="20.100000000000001" customHeight="1" x14ac:dyDescent="0.25">
      <c r="B19" s="223">
        <f>IFERROR(IF(Loan_Not_Paid*Values_Entered,Payment_Number,""), "")</f>
        <v>6</v>
      </c>
      <c r="C19" s="232">
        <f>IFERROR(IF(Loan_Not_Paid*Values_Entered,Payment_Date,""), "")</f>
        <v>45123</v>
      </c>
      <c r="D19" s="131">
        <f>IFERROR(IF(Loan_Not_Paid*Values_Entered,Beginning_Balance,""), "")</f>
        <v>598110.12232208345</v>
      </c>
      <c r="E19" s="131">
        <f>IFERROR(IF(Loan_Not_Paid*Values_Entered,Monthly_Payment,""), "")</f>
        <v>2030.4098212519966</v>
      </c>
      <c r="F19" s="131">
        <f>IFERROR(IF(Loan_Not_Paid*Values_Entered,Principal,""), "")</f>
        <v>1382.4571887364064</v>
      </c>
      <c r="G19" s="131">
        <f>IFERROR(IF(Loan_Not_Paid*Values_Entered,Interest,""), "")</f>
        <v>647.95263251559038</v>
      </c>
      <c r="H19" s="130">
        <f>IFERROR(IF(Loan_Not_Paid*Values_Entered,Ending_Balance,""), "")</f>
        <v>596727.66513334692</v>
      </c>
      <c r="I19" s="229"/>
    </row>
    <row r="20" spans="2:9" s="129" customFormat="1" ht="20.100000000000001" customHeight="1" x14ac:dyDescent="0.25">
      <c r="B20" s="223">
        <f>IFERROR(IF(Loan_Not_Paid*Values_Entered,Payment_Number,""), "")</f>
        <v>7</v>
      </c>
      <c r="C20" s="232">
        <f>IFERROR(IF(Loan_Not_Paid*Values_Entered,Payment_Date,""), "")</f>
        <v>45154</v>
      </c>
      <c r="D20" s="131">
        <f>IFERROR(IF(Loan_Not_Paid*Values_Entered,Beginning_Balance,""), "")</f>
        <v>596727.66513334692</v>
      </c>
      <c r="E20" s="131">
        <f>IFERROR(IF(Loan_Not_Paid*Values_Entered,Monthly_Payment,""), "")</f>
        <v>2030.4098212519966</v>
      </c>
      <c r="F20" s="131">
        <f>IFERROR(IF(Loan_Not_Paid*Values_Entered,Principal,""), "")</f>
        <v>1383.9548506908707</v>
      </c>
      <c r="G20" s="131">
        <f>IFERROR(IF(Loan_Not_Paid*Values_Entered,Interest,""), "")</f>
        <v>646.45497056112595</v>
      </c>
      <c r="H20" s="130">
        <f>IFERROR(IF(Loan_Not_Paid*Values_Entered,Ending_Balance,""), "")</f>
        <v>595343.7102826559</v>
      </c>
      <c r="I20" s="229"/>
    </row>
    <row r="21" spans="2:9" s="129" customFormat="1" ht="20.100000000000001" customHeight="1" x14ac:dyDescent="0.25">
      <c r="B21" s="223">
        <f>IFERROR(IF(Loan_Not_Paid*Values_Entered,Payment_Number,""), "")</f>
        <v>8</v>
      </c>
      <c r="C21" s="232">
        <f>IFERROR(IF(Loan_Not_Paid*Values_Entered,Payment_Date,""), "")</f>
        <v>45185</v>
      </c>
      <c r="D21" s="131">
        <f>IFERROR(IF(Loan_Not_Paid*Values_Entered,Beginning_Balance,""), "")</f>
        <v>595343.7102826559</v>
      </c>
      <c r="E21" s="131">
        <f>IFERROR(IF(Loan_Not_Paid*Values_Entered,Monthly_Payment,""), "")</f>
        <v>2030.4098212519966</v>
      </c>
      <c r="F21" s="131">
        <f>IFERROR(IF(Loan_Not_Paid*Values_Entered,Principal,""), "")</f>
        <v>1385.4541351124524</v>
      </c>
      <c r="G21" s="131">
        <f>IFERROR(IF(Loan_Not_Paid*Values_Entered,Interest,""), "")</f>
        <v>644.95568613954424</v>
      </c>
      <c r="H21" s="130">
        <f>IFERROR(IF(Loan_Not_Paid*Values_Entered,Ending_Balance,""), "")</f>
        <v>593958.25614754332</v>
      </c>
      <c r="I21" s="229"/>
    </row>
    <row r="22" spans="2:9" s="129" customFormat="1" ht="20.100000000000001" customHeight="1" x14ac:dyDescent="0.25">
      <c r="B22" s="223">
        <f>IFERROR(IF(Loan_Not_Paid*Values_Entered,Payment_Number,""), "")</f>
        <v>9</v>
      </c>
      <c r="C22" s="232">
        <f>IFERROR(IF(Loan_Not_Paid*Values_Entered,Payment_Date,""), "")</f>
        <v>45215</v>
      </c>
      <c r="D22" s="131">
        <f>IFERROR(IF(Loan_Not_Paid*Values_Entered,Beginning_Balance,""), "")</f>
        <v>593958.25614754332</v>
      </c>
      <c r="E22" s="131">
        <f>IFERROR(IF(Loan_Not_Paid*Values_Entered,Monthly_Payment,""), "")</f>
        <v>2030.4098212519966</v>
      </c>
      <c r="F22" s="131">
        <f>IFERROR(IF(Loan_Not_Paid*Values_Entered,Principal,""), "")</f>
        <v>1386.9550437588243</v>
      </c>
      <c r="G22" s="131">
        <f>IFERROR(IF(Loan_Not_Paid*Values_Entered,Interest,""), "")</f>
        <v>643.4547774931724</v>
      </c>
      <c r="H22" s="130">
        <f>IFERROR(IF(Loan_Not_Paid*Values_Entered,Ending_Balance,""), "")</f>
        <v>592571.30110378459</v>
      </c>
      <c r="I22" s="229"/>
    </row>
    <row r="23" spans="2:9" s="129" customFormat="1" ht="20.100000000000001" customHeight="1" x14ac:dyDescent="0.25">
      <c r="B23" s="223">
        <f>IFERROR(IF(Loan_Not_Paid*Values_Entered,Payment_Number,""), "")</f>
        <v>10</v>
      </c>
      <c r="C23" s="232">
        <f>IFERROR(IF(Loan_Not_Paid*Values_Entered,Payment_Date,""), "")</f>
        <v>45246</v>
      </c>
      <c r="D23" s="131">
        <f>IFERROR(IF(Loan_Not_Paid*Values_Entered,Beginning_Balance,""), "")</f>
        <v>592571.30110378459</v>
      </c>
      <c r="E23" s="131">
        <f>IFERROR(IF(Loan_Not_Paid*Values_Entered,Monthly_Payment,""), "")</f>
        <v>2030.4098212519966</v>
      </c>
      <c r="F23" s="131">
        <f>IFERROR(IF(Loan_Not_Paid*Values_Entered,Principal,""), "")</f>
        <v>1388.457578389563</v>
      </c>
      <c r="G23" s="131">
        <f>IFERROR(IF(Loan_Not_Paid*Values_Entered,Interest,""), "")</f>
        <v>641.95224286243365</v>
      </c>
      <c r="H23" s="130">
        <f>IFERROR(IF(Loan_Not_Paid*Values_Entered,Ending_Balance,""), "")</f>
        <v>591182.8435253948</v>
      </c>
      <c r="I23" s="229"/>
    </row>
    <row r="24" spans="2:9" s="129" customFormat="1" ht="20.100000000000001" customHeight="1" x14ac:dyDescent="0.25">
      <c r="B24" s="223">
        <f>IFERROR(IF(Loan_Not_Paid*Values_Entered,Payment_Number,""), "")</f>
        <v>11</v>
      </c>
      <c r="C24" s="232">
        <f>IFERROR(IF(Loan_Not_Paid*Values_Entered,Payment_Date,""), "")</f>
        <v>45276</v>
      </c>
      <c r="D24" s="131">
        <f>IFERROR(IF(Loan_Not_Paid*Values_Entered,Beginning_Balance,""), "")</f>
        <v>591182.8435253948</v>
      </c>
      <c r="E24" s="131">
        <f>IFERROR(IF(Loan_Not_Paid*Values_Entered,Monthly_Payment,""), "")</f>
        <v>2030.4098212519966</v>
      </c>
      <c r="F24" s="131">
        <f>IFERROR(IF(Loan_Not_Paid*Values_Entered,Principal,""), "")</f>
        <v>1389.9617407661519</v>
      </c>
      <c r="G24" s="131">
        <f>IFERROR(IF(Loan_Not_Paid*Values_Entered,Interest,""), "")</f>
        <v>640.44808048584491</v>
      </c>
      <c r="H24" s="130">
        <f>IFERROR(IF(Loan_Not_Paid*Values_Entered,Ending_Balance,""), "")</f>
        <v>589792.88178462896</v>
      </c>
      <c r="I24" s="229"/>
    </row>
    <row r="25" spans="2:9" s="129" customFormat="1" ht="20.100000000000001" customHeight="1" x14ac:dyDescent="0.25">
      <c r="B25" s="223">
        <f>IFERROR(IF(Loan_Not_Paid*Values_Entered,Payment_Number,""), "")</f>
        <v>12</v>
      </c>
      <c r="C25" s="232">
        <f>IFERROR(IF(Loan_Not_Paid*Values_Entered,Payment_Date,""), "")</f>
        <v>45307</v>
      </c>
      <c r="D25" s="131">
        <f>IFERROR(IF(Loan_Not_Paid*Values_Entered,Beginning_Balance,""), "")</f>
        <v>589792.88178462896</v>
      </c>
      <c r="E25" s="131">
        <f>IFERROR(IF(Loan_Not_Paid*Values_Entered,Monthly_Payment,""), "")</f>
        <v>2030.4098212519966</v>
      </c>
      <c r="F25" s="131">
        <f>IFERROR(IF(Loan_Not_Paid*Values_Entered,Principal,""), "")</f>
        <v>1391.4675326519816</v>
      </c>
      <c r="G25" s="131">
        <f>IFERROR(IF(Loan_Not_Paid*Values_Entered,Interest,""), "")</f>
        <v>638.9422886000151</v>
      </c>
      <c r="H25" s="130">
        <f>IFERROR(IF(Loan_Not_Paid*Values_Entered,Ending_Balance,""), "")</f>
        <v>588401.41425197665</v>
      </c>
      <c r="I25" s="229"/>
    </row>
    <row r="26" spans="2:9" s="129" customFormat="1" ht="20.100000000000001" customHeight="1" x14ac:dyDescent="0.25">
      <c r="B26" s="223">
        <f>IFERROR(IF(Loan_Not_Paid*Values_Entered,Payment_Number,""), "")</f>
        <v>13</v>
      </c>
      <c r="C26" s="232">
        <f>IFERROR(IF(Loan_Not_Paid*Values_Entered,Payment_Date,""), "")</f>
        <v>45338</v>
      </c>
      <c r="D26" s="131">
        <f>IFERROR(IF(Loan_Not_Paid*Values_Entered,Beginning_Balance,""), "")</f>
        <v>588401.41425197665</v>
      </c>
      <c r="E26" s="131">
        <f>IFERROR(IF(Loan_Not_Paid*Values_Entered,Monthly_Payment,""), "")</f>
        <v>2030.4098212519966</v>
      </c>
      <c r="F26" s="131">
        <f>IFERROR(IF(Loan_Not_Paid*Values_Entered,Principal,""), "")</f>
        <v>1392.9749558123547</v>
      </c>
      <c r="G26" s="131">
        <f>IFERROR(IF(Loan_Not_Paid*Values_Entered,Interest,""), "")</f>
        <v>637.43486543964195</v>
      </c>
      <c r="H26" s="130">
        <f>IFERROR(IF(Loan_Not_Paid*Values_Entered,Ending_Balance,""), "")</f>
        <v>587008.43929616455</v>
      </c>
      <c r="I26" s="229"/>
    </row>
    <row r="27" spans="2:9" s="129" customFormat="1" ht="20.100000000000001" customHeight="1" x14ac:dyDescent="0.25">
      <c r="B27" s="223">
        <f>IFERROR(IF(Loan_Not_Paid*Values_Entered,Payment_Number,""), "")</f>
        <v>14</v>
      </c>
      <c r="C27" s="232">
        <f>IFERROR(IF(Loan_Not_Paid*Values_Entered,Payment_Date,""), "")</f>
        <v>45367</v>
      </c>
      <c r="D27" s="131">
        <f>IFERROR(IF(Loan_Not_Paid*Values_Entered,Beginning_Balance,""), "")</f>
        <v>587008.43929616455</v>
      </c>
      <c r="E27" s="131">
        <f>IFERROR(IF(Loan_Not_Paid*Values_Entered,Monthly_Payment,""), "")</f>
        <v>2030.4098212519966</v>
      </c>
      <c r="F27" s="131">
        <f>IFERROR(IF(Loan_Not_Paid*Values_Entered,Principal,""), "")</f>
        <v>1394.4840120144845</v>
      </c>
      <c r="G27" s="131">
        <f>IFERROR(IF(Loan_Not_Paid*Values_Entered,Interest,""), "")</f>
        <v>635.925809237512</v>
      </c>
      <c r="H27" s="130">
        <f>IFERROR(IF(Loan_Not_Paid*Values_Entered,Ending_Balance,""), "")</f>
        <v>585613.95528414974</v>
      </c>
      <c r="I27" s="229"/>
    </row>
    <row r="28" spans="2:9" s="129" customFormat="1" ht="20.100000000000001" customHeight="1" x14ac:dyDescent="0.25">
      <c r="B28" s="223">
        <f>IFERROR(IF(Loan_Not_Paid*Values_Entered,Payment_Number,""), "")</f>
        <v>15</v>
      </c>
      <c r="C28" s="232">
        <f>IFERROR(IF(Loan_Not_Paid*Values_Entered,Payment_Date,""), "")</f>
        <v>45398</v>
      </c>
      <c r="D28" s="131">
        <f>IFERROR(IF(Loan_Not_Paid*Values_Entered,Beginning_Balance,""), "")</f>
        <v>585613.95528414974</v>
      </c>
      <c r="E28" s="131">
        <f>IFERROR(IF(Loan_Not_Paid*Values_Entered,Monthly_Payment,""), "")</f>
        <v>2030.4098212519966</v>
      </c>
      <c r="F28" s="131">
        <f>IFERROR(IF(Loan_Not_Paid*Values_Entered,Principal,""), "")</f>
        <v>1395.9947030275005</v>
      </c>
      <c r="G28" s="131">
        <f>IFERROR(IF(Loan_Not_Paid*Values_Entered,Interest,""), "")</f>
        <v>634.41511822449627</v>
      </c>
      <c r="H28" s="130">
        <f>IFERROR(IF(Loan_Not_Paid*Values_Entered,Ending_Balance,""), "")</f>
        <v>584217.9605811222</v>
      </c>
      <c r="I28" s="229"/>
    </row>
    <row r="29" spans="2:9" s="129" customFormat="1" ht="20.100000000000001" customHeight="1" x14ac:dyDescent="0.25">
      <c r="B29" s="223">
        <f>IFERROR(IF(Loan_Not_Paid*Values_Entered,Payment_Number,""), "")</f>
        <v>16</v>
      </c>
      <c r="C29" s="232">
        <f>IFERROR(IF(Loan_Not_Paid*Values_Entered,Payment_Date,""), "")</f>
        <v>45428</v>
      </c>
      <c r="D29" s="131">
        <f>IFERROR(IF(Loan_Not_Paid*Values_Entered,Beginning_Balance,""), "")</f>
        <v>584217.9605811222</v>
      </c>
      <c r="E29" s="131">
        <f>IFERROR(IF(Loan_Not_Paid*Values_Entered,Monthly_Payment,""), "")</f>
        <v>2030.4098212519966</v>
      </c>
      <c r="F29" s="131">
        <f>IFERROR(IF(Loan_Not_Paid*Values_Entered,Principal,""), "")</f>
        <v>1397.5070306224468</v>
      </c>
      <c r="G29" s="131">
        <f>IFERROR(IF(Loan_Not_Paid*Values_Entered,Interest,""), "")</f>
        <v>632.90279062954983</v>
      </c>
      <c r="H29" s="130">
        <f>IFERROR(IF(Loan_Not_Paid*Values_Entered,Ending_Balance,""), "")</f>
        <v>582820.45355049951</v>
      </c>
      <c r="I29" s="229"/>
    </row>
    <row r="30" spans="2:9" s="129" customFormat="1" ht="20.100000000000001" customHeight="1" x14ac:dyDescent="0.25">
      <c r="B30" s="223">
        <f>IFERROR(IF(Loan_Not_Paid*Values_Entered,Payment_Number,""), "")</f>
        <v>17</v>
      </c>
      <c r="C30" s="232">
        <f>IFERROR(IF(Loan_Not_Paid*Values_Entered,Payment_Date,""), "")</f>
        <v>45459</v>
      </c>
      <c r="D30" s="131">
        <f>IFERROR(IF(Loan_Not_Paid*Values_Entered,Beginning_Balance,""), "")</f>
        <v>582820.45355049951</v>
      </c>
      <c r="E30" s="131">
        <f>IFERROR(IF(Loan_Not_Paid*Values_Entered,Monthly_Payment,""), "")</f>
        <v>2030.4098212519966</v>
      </c>
      <c r="F30" s="131">
        <f>IFERROR(IF(Loan_Not_Paid*Values_Entered,Principal,""), "")</f>
        <v>1399.0209965722879</v>
      </c>
      <c r="G30" s="131">
        <f>IFERROR(IF(Loan_Not_Paid*Values_Entered,Interest,""), "")</f>
        <v>631.38882467970882</v>
      </c>
      <c r="H30" s="130">
        <f>IFERROR(IF(Loan_Not_Paid*Values_Entered,Ending_Balance,""), "")</f>
        <v>581421.43255392718</v>
      </c>
      <c r="I30" s="229"/>
    </row>
    <row r="31" spans="2:9" s="129" customFormat="1" ht="20.100000000000001" customHeight="1" x14ac:dyDescent="0.25">
      <c r="B31" s="223">
        <f>IFERROR(IF(Loan_Not_Paid*Values_Entered,Payment_Number,""), "")</f>
        <v>18</v>
      </c>
      <c r="C31" s="232">
        <f>IFERROR(IF(Loan_Not_Paid*Values_Entered,Payment_Date,""), "")</f>
        <v>45489</v>
      </c>
      <c r="D31" s="131">
        <f>IFERROR(IF(Loan_Not_Paid*Values_Entered,Beginning_Balance,""), "")</f>
        <v>581421.43255392718</v>
      </c>
      <c r="E31" s="131">
        <f>IFERROR(IF(Loan_Not_Paid*Values_Entered,Monthly_Payment,""), "")</f>
        <v>2030.4098212519966</v>
      </c>
      <c r="F31" s="131">
        <f>IFERROR(IF(Loan_Not_Paid*Values_Entered,Principal,""), "")</f>
        <v>1400.536602651908</v>
      </c>
      <c r="G31" s="131">
        <f>IFERROR(IF(Loan_Not_Paid*Values_Entered,Interest,""), "")</f>
        <v>629.87321860008876</v>
      </c>
      <c r="H31" s="130">
        <f>IFERROR(IF(Loan_Not_Paid*Values_Entered,Ending_Balance,""), "")</f>
        <v>580020.89595127536</v>
      </c>
      <c r="I31" s="229"/>
    </row>
    <row r="32" spans="2:9" s="129" customFormat="1" ht="20.100000000000001" customHeight="1" x14ac:dyDescent="0.25">
      <c r="B32" s="223">
        <f>IFERROR(IF(Loan_Not_Paid*Values_Entered,Payment_Number,""), "")</f>
        <v>19</v>
      </c>
      <c r="C32" s="232">
        <f>IFERROR(IF(Loan_Not_Paid*Values_Entered,Payment_Date,""), "")</f>
        <v>45520</v>
      </c>
      <c r="D32" s="131">
        <f>IFERROR(IF(Loan_Not_Paid*Values_Entered,Beginning_Balance,""), "")</f>
        <v>580020.89595127536</v>
      </c>
      <c r="E32" s="131">
        <f>IFERROR(IF(Loan_Not_Paid*Values_Entered,Monthly_Payment,""), "")</f>
        <v>2030.4098212519966</v>
      </c>
      <c r="F32" s="131">
        <f>IFERROR(IF(Loan_Not_Paid*Values_Entered,Principal,""), "")</f>
        <v>1402.0538506381142</v>
      </c>
      <c r="G32" s="131">
        <f>IFERROR(IF(Loan_Not_Paid*Values_Entered,Interest,""), "")</f>
        <v>628.35597061388262</v>
      </c>
      <c r="H32" s="130">
        <f>IFERROR(IF(Loan_Not_Paid*Values_Entered,Ending_Balance,""), "")</f>
        <v>578618.84210063703</v>
      </c>
      <c r="I32" s="229"/>
    </row>
    <row r="33" spans="2:9" s="129" customFormat="1" ht="20.100000000000001" customHeight="1" x14ac:dyDescent="0.25">
      <c r="B33" s="223">
        <f>IFERROR(IF(Loan_Not_Paid*Values_Entered,Payment_Number,""), "")</f>
        <v>20</v>
      </c>
      <c r="C33" s="232">
        <f>IFERROR(IF(Loan_Not_Paid*Values_Entered,Payment_Date,""), "")</f>
        <v>45551</v>
      </c>
      <c r="D33" s="131">
        <f>IFERROR(IF(Loan_Not_Paid*Values_Entered,Beginning_Balance,""), "")</f>
        <v>578618.84210063703</v>
      </c>
      <c r="E33" s="131">
        <f>IFERROR(IF(Loan_Not_Paid*Values_Entered,Monthly_Payment,""), "")</f>
        <v>2030.4098212519966</v>
      </c>
      <c r="F33" s="131">
        <f>IFERROR(IF(Loan_Not_Paid*Values_Entered,Principal,""), "")</f>
        <v>1403.5727423096387</v>
      </c>
      <c r="G33" s="131">
        <f>IFERROR(IF(Loan_Not_Paid*Values_Entered,Interest,""), "")</f>
        <v>626.83707894235806</v>
      </c>
      <c r="H33" s="130">
        <f>IFERROR(IF(Loan_Not_Paid*Values_Entered,Ending_Balance,""), "")</f>
        <v>577215.26935832738</v>
      </c>
      <c r="I33" s="229"/>
    </row>
    <row r="34" spans="2:9" s="129" customFormat="1" ht="20.100000000000001" customHeight="1" x14ac:dyDescent="0.25">
      <c r="B34" s="223">
        <f>IFERROR(IF(Loan_Not_Paid*Values_Entered,Payment_Number,""), "")</f>
        <v>21</v>
      </c>
      <c r="C34" s="232">
        <f>IFERROR(IF(Loan_Not_Paid*Values_Entered,Payment_Date,""), "")</f>
        <v>45581</v>
      </c>
      <c r="D34" s="131">
        <f>IFERROR(IF(Loan_Not_Paid*Values_Entered,Beginning_Balance,""), "")</f>
        <v>577215.26935832738</v>
      </c>
      <c r="E34" s="131">
        <f>IFERROR(IF(Loan_Not_Paid*Values_Entered,Monthly_Payment,""), "")</f>
        <v>2030.4098212519966</v>
      </c>
      <c r="F34" s="131">
        <f>IFERROR(IF(Loan_Not_Paid*Values_Entered,Principal,""), "")</f>
        <v>1405.093279447141</v>
      </c>
      <c r="G34" s="131">
        <f>IFERROR(IF(Loan_Not_Paid*Values_Entered,Interest,""), "")</f>
        <v>625.31654180485589</v>
      </c>
      <c r="H34" s="130">
        <f>IFERROR(IF(Loan_Not_Paid*Values_Entered,Ending_Balance,""), "")</f>
        <v>575810.17607888032</v>
      </c>
      <c r="I34" s="229"/>
    </row>
    <row r="35" spans="2:9" s="129" customFormat="1" ht="20.100000000000001" customHeight="1" x14ac:dyDescent="0.25">
      <c r="B35" s="223">
        <f>IFERROR(IF(Loan_Not_Paid*Values_Entered,Payment_Number,""), "")</f>
        <v>22</v>
      </c>
      <c r="C35" s="232">
        <f>IFERROR(IF(Loan_Not_Paid*Values_Entered,Payment_Date,""), "")</f>
        <v>45612</v>
      </c>
      <c r="D35" s="131">
        <f>IFERROR(IF(Loan_Not_Paid*Values_Entered,Beginning_Balance,""), "")</f>
        <v>575810.17607888032</v>
      </c>
      <c r="E35" s="131">
        <f>IFERROR(IF(Loan_Not_Paid*Values_Entered,Monthly_Payment,""), "")</f>
        <v>2030.4098212519966</v>
      </c>
      <c r="F35" s="131">
        <f>IFERROR(IF(Loan_Not_Paid*Values_Entered,Principal,""), "")</f>
        <v>1406.6154638332087</v>
      </c>
      <c r="G35" s="131">
        <f>IFERROR(IF(Loan_Not_Paid*Values_Entered,Interest,""), "")</f>
        <v>623.79435741878819</v>
      </c>
      <c r="H35" s="130">
        <f>IFERROR(IF(Loan_Not_Paid*Values_Entered,Ending_Balance,""), "")</f>
        <v>574403.56061504723</v>
      </c>
      <c r="I35" s="229"/>
    </row>
    <row r="36" spans="2:9" s="129" customFormat="1" ht="20.100000000000001" customHeight="1" x14ac:dyDescent="0.25">
      <c r="B36" s="223">
        <f>IFERROR(IF(Loan_Not_Paid*Values_Entered,Payment_Number,""), "")</f>
        <v>23</v>
      </c>
      <c r="C36" s="232">
        <f>IFERROR(IF(Loan_Not_Paid*Values_Entered,Payment_Date,""), "")</f>
        <v>45642</v>
      </c>
      <c r="D36" s="131">
        <f>IFERROR(IF(Loan_Not_Paid*Values_Entered,Beginning_Balance,""), "")</f>
        <v>574403.56061504723</v>
      </c>
      <c r="E36" s="131">
        <f>IFERROR(IF(Loan_Not_Paid*Values_Entered,Monthly_Payment,""), "")</f>
        <v>2030.4098212519966</v>
      </c>
      <c r="F36" s="131">
        <f>IFERROR(IF(Loan_Not_Paid*Values_Entered,Principal,""), "")</f>
        <v>1408.1392972523613</v>
      </c>
      <c r="G36" s="131">
        <f>IFERROR(IF(Loan_Not_Paid*Values_Entered,Interest,""), "")</f>
        <v>622.27052399963543</v>
      </c>
      <c r="H36" s="130">
        <f>IFERROR(IF(Loan_Not_Paid*Values_Entered,Ending_Balance,""), "")</f>
        <v>572995.42131779448</v>
      </c>
      <c r="I36" s="229"/>
    </row>
    <row r="37" spans="2:9" s="129" customFormat="1" ht="20.100000000000001" customHeight="1" x14ac:dyDescent="0.25">
      <c r="B37" s="223">
        <f>IFERROR(IF(Loan_Not_Paid*Values_Entered,Payment_Number,""), "")</f>
        <v>24</v>
      </c>
      <c r="C37" s="232">
        <f>IFERROR(IF(Loan_Not_Paid*Values_Entered,Payment_Date,""), "")</f>
        <v>45673</v>
      </c>
      <c r="D37" s="131">
        <f>IFERROR(IF(Loan_Not_Paid*Values_Entered,Beginning_Balance,""), "")</f>
        <v>572995.42131779448</v>
      </c>
      <c r="E37" s="131">
        <f>IFERROR(IF(Loan_Not_Paid*Values_Entered,Monthly_Payment,""), "")</f>
        <v>2030.4098212519966</v>
      </c>
      <c r="F37" s="131">
        <f>IFERROR(IF(Loan_Not_Paid*Values_Entered,Principal,""), "")</f>
        <v>1409.6647814910514</v>
      </c>
      <c r="G37" s="131">
        <f>IFERROR(IF(Loan_Not_Paid*Values_Entered,Interest,""), "")</f>
        <v>620.74503976094547</v>
      </c>
      <c r="H37" s="130">
        <f>IFERROR(IF(Loan_Not_Paid*Values_Entered,Ending_Balance,""), "")</f>
        <v>571585.75653630332</v>
      </c>
      <c r="I37" s="229"/>
    </row>
    <row r="38" spans="2:9" s="129" customFormat="1" ht="20.100000000000001" customHeight="1" x14ac:dyDescent="0.25">
      <c r="B38" s="223">
        <f>IFERROR(IF(Loan_Not_Paid*Values_Entered,Payment_Number,""), "")</f>
        <v>25</v>
      </c>
      <c r="C38" s="232">
        <f>IFERROR(IF(Loan_Not_Paid*Values_Entered,Payment_Date,""), "")</f>
        <v>45704</v>
      </c>
      <c r="D38" s="131">
        <f>IFERROR(IF(Loan_Not_Paid*Values_Entered,Beginning_Balance,""), "")</f>
        <v>571585.75653630332</v>
      </c>
      <c r="E38" s="131">
        <f>IFERROR(IF(Loan_Not_Paid*Values_Entered,Monthly_Payment,""), "")</f>
        <v>2030.4098212519966</v>
      </c>
      <c r="F38" s="131">
        <f>IFERROR(IF(Loan_Not_Paid*Values_Entered,Principal,""), "")</f>
        <v>1411.1919183376665</v>
      </c>
      <c r="G38" s="131">
        <f>IFERROR(IF(Loan_Not_Paid*Values_Entered,Interest,""), "")</f>
        <v>619.21790291433012</v>
      </c>
      <c r="H38" s="130">
        <f>IFERROR(IF(Loan_Not_Paid*Values_Entered,Ending_Balance,""), "")</f>
        <v>570174.56461796584</v>
      </c>
      <c r="I38" s="229"/>
    </row>
    <row r="39" spans="2:9" s="129" customFormat="1" ht="20.100000000000001" customHeight="1" x14ac:dyDescent="0.25">
      <c r="B39" s="223">
        <f>IFERROR(IF(Loan_Not_Paid*Values_Entered,Payment_Number,""), "")</f>
        <v>26</v>
      </c>
      <c r="C39" s="232">
        <f>IFERROR(IF(Loan_Not_Paid*Values_Entered,Payment_Date,""), "")</f>
        <v>45732</v>
      </c>
      <c r="D39" s="131">
        <f>IFERROR(IF(Loan_Not_Paid*Values_Entered,Beginning_Balance,""), "")</f>
        <v>570174.56461796584</v>
      </c>
      <c r="E39" s="131">
        <f>IFERROR(IF(Loan_Not_Paid*Values_Entered,Monthly_Payment,""), "")</f>
        <v>2030.4098212519966</v>
      </c>
      <c r="F39" s="131">
        <f>IFERROR(IF(Loan_Not_Paid*Values_Entered,Principal,""), "")</f>
        <v>1412.7207095825324</v>
      </c>
      <c r="G39" s="131">
        <f>IFERROR(IF(Loan_Not_Paid*Values_Entered,Interest,""), "")</f>
        <v>617.6891116694643</v>
      </c>
      <c r="H39" s="130">
        <f>IFERROR(IF(Loan_Not_Paid*Values_Entered,Ending_Balance,""), "")</f>
        <v>568761.84390838305</v>
      </c>
      <c r="I39" s="229"/>
    </row>
    <row r="40" spans="2:9" s="129" customFormat="1" ht="20.100000000000001" customHeight="1" x14ac:dyDescent="0.25">
      <c r="B40" s="223">
        <f>IFERROR(IF(Loan_Not_Paid*Values_Entered,Payment_Number,""), "")</f>
        <v>27</v>
      </c>
      <c r="C40" s="232">
        <f>IFERROR(IF(Loan_Not_Paid*Values_Entered,Payment_Date,""), "")</f>
        <v>45763</v>
      </c>
      <c r="D40" s="131">
        <f>IFERROR(IF(Loan_Not_Paid*Values_Entered,Beginning_Balance,""), "")</f>
        <v>568761.84390838305</v>
      </c>
      <c r="E40" s="131">
        <f>IFERROR(IF(Loan_Not_Paid*Values_Entered,Monthly_Payment,""), "")</f>
        <v>2030.4098212519966</v>
      </c>
      <c r="F40" s="131">
        <f>IFERROR(IF(Loan_Not_Paid*Values_Entered,Principal,""), "")</f>
        <v>1414.2511570179136</v>
      </c>
      <c r="G40" s="131">
        <f>IFERROR(IF(Loan_Not_Paid*Values_Entered,Interest,""), "")</f>
        <v>616.15866423408329</v>
      </c>
      <c r="H40" s="130">
        <f>IFERROR(IF(Loan_Not_Paid*Values_Entered,Ending_Balance,""), "")</f>
        <v>567347.59275136539</v>
      </c>
      <c r="I40" s="229"/>
    </row>
    <row r="41" spans="2:9" s="129" customFormat="1" ht="20.100000000000001" customHeight="1" x14ac:dyDescent="0.25">
      <c r="B41" s="223">
        <f>IFERROR(IF(Loan_Not_Paid*Values_Entered,Payment_Number,""), "")</f>
        <v>28</v>
      </c>
      <c r="C41" s="232">
        <f>IFERROR(IF(Loan_Not_Paid*Values_Entered,Payment_Date,""), "")</f>
        <v>45793</v>
      </c>
      <c r="D41" s="131">
        <f>IFERROR(IF(Loan_Not_Paid*Values_Entered,Beginning_Balance,""), "")</f>
        <v>567347.59275136539</v>
      </c>
      <c r="E41" s="131">
        <f>IFERROR(IF(Loan_Not_Paid*Values_Entered,Monthly_Payment,""), "")</f>
        <v>2030.4098212519966</v>
      </c>
      <c r="F41" s="131">
        <f>IFERROR(IF(Loan_Not_Paid*Values_Entered,Principal,""), "")</f>
        <v>1415.7832624380162</v>
      </c>
      <c r="G41" s="131">
        <f>IFERROR(IF(Loan_Not_Paid*Values_Entered,Interest,""), "")</f>
        <v>614.62655881398052</v>
      </c>
      <c r="H41" s="130">
        <f>IFERROR(IF(Loan_Not_Paid*Values_Entered,Ending_Balance,""), "")</f>
        <v>565931.80948892725</v>
      </c>
      <c r="I41" s="229"/>
    </row>
    <row r="42" spans="2:9" s="129" customFormat="1" ht="20.100000000000001" customHeight="1" x14ac:dyDescent="0.25">
      <c r="B42" s="223">
        <f>IFERROR(IF(Loan_Not_Paid*Values_Entered,Payment_Number,""), "")</f>
        <v>29</v>
      </c>
      <c r="C42" s="232">
        <f>IFERROR(IF(Loan_Not_Paid*Values_Entered,Payment_Date,""), "")</f>
        <v>45824</v>
      </c>
      <c r="D42" s="131">
        <f>IFERROR(IF(Loan_Not_Paid*Values_Entered,Beginning_Balance,""), "")</f>
        <v>565931.80948892725</v>
      </c>
      <c r="E42" s="131">
        <f>IFERROR(IF(Loan_Not_Paid*Values_Entered,Monthly_Payment,""), "")</f>
        <v>2030.4098212519966</v>
      </c>
      <c r="F42" s="131">
        <f>IFERROR(IF(Loan_Not_Paid*Values_Entered,Principal,""), "")</f>
        <v>1417.3170276389906</v>
      </c>
      <c r="G42" s="131">
        <f>IFERROR(IF(Loan_Not_Paid*Values_Entered,Interest,""), "")</f>
        <v>613.09279361300605</v>
      </c>
      <c r="H42" s="130">
        <f>IFERROR(IF(Loan_Not_Paid*Values_Entered,Ending_Balance,""), "")</f>
        <v>564514.49246128846</v>
      </c>
      <c r="I42" s="229"/>
    </row>
    <row r="43" spans="2:9" s="129" customFormat="1" ht="20.100000000000001" customHeight="1" x14ac:dyDescent="0.25">
      <c r="B43" s="223">
        <f>IFERROR(IF(Loan_Not_Paid*Values_Entered,Payment_Number,""), "")</f>
        <v>30</v>
      </c>
      <c r="C43" s="232">
        <f>IFERROR(IF(Loan_Not_Paid*Values_Entered,Payment_Date,""), "")</f>
        <v>45854</v>
      </c>
      <c r="D43" s="131">
        <f>IFERROR(IF(Loan_Not_Paid*Values_Entered,Beginning_Balance,""), "")</f>
        <v>564514.49246128846</v>
      </c>
      <c r="E43" s="131">
        <f>IFERROR(IF(Loan_Not_Paid*Values_Entered,Monthly_Payment,""), "")</f>
        <v>2030.4098212519966</v>
      </c>
      <c r="F43" s="131">
        <f>IFERROR(IF(Loan_Not_Paid*Values_Entered,Principal,""), "")</f>
        <v>1418.8524544189331</v>
      </c>
      <c r="G43" s="131">
        <f>IFERROR(IF(Loan_Not_Paid*Values_Entered,Interest,""), "")</f>
        <v>611.55736683306372</v>
      </c>
      <c r="H43" s="130">
        <f>IFERROR(IF(Loan_Not_Paid*Values_Entered,Ending_Balance,""), "")</f>
        <v>563095.64000686898</v>
      </c>
      <c r="I43" s="229"/>
    </row>
    <row r="44" spans="2:9" s="129" customFormat="1" ht="20.100000000000001" customHeight="1" x14ac:dyDescent="0.25">
      <c r="B44" s="223">
        <f>IFERROR(IF(Loan_Not_Paid*Values_Entered,Payment_Number,""), "")</f>
        <v>31</v>
      </c>
      <c r="C44" s="232">
        <f>IFERROR(IF(Loan_Not_Paid*Values_Entered,Payment_Date,""), "")</f>
        <v>45885</v>
      </c>
      <c r="D44" s="131">
        <f>IFERROR(IF(Loan_Not_Paid*Values_Entered,Beginning_Balance,""), "")</f>
        <v>563095.64000686898</v>
      </c>
      <c r="E44" s="131">
        <f>IFERROR(IF(Loan_Not_Paid*Values_Entered,Monthly_Payment,""), "")</f>
        <v>2030.4098212519966</v>
      </c>
      <c r="F44" s="131">
        <f>IFERROR(IF(Loan_Not_Paid*Values_Entered,Principal,""), "")</f>
        <v>1420.3895445778867</v>
      </c>
      <c r="G44" s="131">
        <f>IFERROR(IF(Loan_Not_Paid*Values_Entered,Interest,""), "")</f>
        <v>610.02027667410994</v>
      </c>
      <c r="H44" s="130">
        <f>IFERROR(IF(Loan_Not_Paid*Values_Entered,Ending_Balance,""), "")</f>
        <v>561675.25046229118</v>
      </c>
      <c r="I44" s="229"/>
    </row>
    <row r="45" spans="2:9" s="129" customFormat="1" ht="20.100000000000001" customHeight="1" x14ac:dyDescent="0.25">
      <c r="B45" s="223">
        <f>IFERROR(IF(Loan_Not_Paid*Values_Entered,Payment_Number,""), "")</f>
        <v>32</v>
      </c>
      <c r="C45" s="232">
        <f>IFERROR(IF(Loan_Not_Paid*Values_Entered,Payment_Date,""), "")</f>
        <v>45916</v>
      </c>
      <c r="D45" s="131">
        <f>IFERROR(IF(Loan_Not_Paid*Values_Entered,Beginning_Balance,""), "")</f>
        <v>561675.25046229118</v>
      </c>
      <c r="E45" s="131">
        <f>IFERROR(IF(Loan_Not_Paid*Values_Entered,Monthly_Payment,""), "")</f>
        <v>2030.4098212519966</v>
      </c>
      <c r="F45" s="131">
        <f>IFERROR(IF(Loan_Not_Paid*Values_Entered,Principal,""), "")</f>
        <v>1421.9282999178463</v>
      </c>
      <c r="G45" s="131">
        <f>IFERROR(IF(Loan_Not_Paid*Values_Entered,Interest,""), "")</f>
        <v>608.48152133415056</v>
      </c>
      <c r="H45" s="130">
        <f>IFERROR(IF(Loan_Not_Paid*Values_Entered,Ending_Balance,""), "")</f>
        <v>560253.32216237322</v>
      </c>
      <c r="I45" s="229"/>
    </row>
    <row r="46" spans="2:9" s="129" customFormat="1" ht="20.100000000000001" customHeight="1" x14ac:dyDescent="0.25">
      <c r="B46" s="223">
        <f>IFERROR(IF(Loan_Not_Paid*Values_Entered,Payment_Number,""), "")</f>
        <v>33</v>
      </c>
      <c r="C46" s="232">
        <f>IFERROR(IF(Loan_Not_Paid*Values_Entered,Payment_Date,""), "")</f>
        <v>45946</v>
      </c>
      <c r="D46" s="131">
        <f>IFERROR(IF(Loan_Not_Paid*Values_Entered,Beginning_Balance,""), "")</f>
        <v>560253.32216237322</v>
      </c>
      <c r="E46" s="131">
        <f>IFERROR(IF(Loan_Not_Paid*Values_Entered,Monthly_Payment,""), "")</f>
        <v>2030.4098212519966</v>
      </c>
      <c r="F46" s="131">
        <f>IFERROR(IF(Loan_Not_Paid*Values_Entered,Principal,""), "")</f>
        <v>1423.4687222427569</v>
      </c>
      <c r="G46" s="131">
        <f>IFERROR(IF(Loan_Not_Paid*Values_Entered,Interest,""), "")</f>
        <v>606.94109900923957</v>
      </c>
      <c r="H46" s="130">
        <f>IFERROR(IF(Loan_Not_Paid*Values_Entered,Ending_Balance,""), "")</f>
        <v>558829.85344013048</v>
      </c>
      <c r="I46" s="229"/>
    </row>
    <row r="47" spans="2:9" s="129" customFormat="1" ht="20.100000000000001" customHeight="1" x14ac:dyDescent="0.25">
      <c r="B47" s="223">
        <f>IFERROR(IF(Loan_Not_Paid*Values_Entered,Payment_Number,""), "")</f>
        <v>34</v>
      </c>
      <c r="C47" s="232">
        <f>IFERROR(IF(Loan_Not_Paid*Values_Entered,Payment_Date,""), "")</f>
        <v>45977</v>
      </c>
      <c r="D47" s="131">
        <f>IFERROR(IF(Loan_Not_Paid*Values_Entered,Beginning_Balance,""), "")</f>
        <v>558829.85344013048</v>
      </c>
      <c r="E47" s="131">
        <f>IFERROR(IF(Loan_Not_Paid*Values_Entered,Monthly_Payment,""), "")</f>
        <v>2030.4098212519966</v>
      </c>
      <c r="F47" s="131">
        <f>IFERROR(IF(Loan_Not_Paid*Values_Entered,Principal,""), "")</f>
        <v>1425.0108133585202</v>
      </c>
      <c r="G47" s="131">
        <f>IFERROR(IF(Loan_Not_Paid*Values_Entered,Interest,""), "")</f>
        <v>605.39900789347655</v>
      </c>
      <c r="H47" s="130">
        <f>IFERROR(IF(Loan_Not_Paid*Values_Entered,Ending_Balance,""), "")</f>
        <v>557404.84262677177</v>
      </c>
      <c r="I47" s="229"/>
    </row>
    <row r="48" spans="2:9" s="129" customFormat="1" ht="20.100000000000001" customHeight="1" x14ac:dyDescent="0.25">
      <c r="B48" s="223">
        <f>IFERROR(IF(Loan_Not_Paid*Values_Entered,Payment_Number,""), "")</f>
        <v>35</v>
      </c>
      <c r="C48" s="232">
        <f>IFERROR(IF(Loan_Not_Paid*Values_Entered,Payment_Date,""), "")</f>
        <v>46007</v>
      </c>
      <c r="D48" s="131">
        <f>IFERROR(IF(Loan_Not_Paid*Values_Entered,Beginning_Balance,""), "")</f>
        <v>557404.84262677177</v>
      </c>
      <c r="E48" s="131">
        <f>IFERROR(IF(Loan_Not_Paid*Values_Entered,Monthly_Payment,""), "")</f>
        <v>2030.4098212519966</v>
      </c>
      <c r="F48" s="131">
        <f>IFERROR(IF(Loan_Not_Paid*Values_Entered,Principal,""), "")</f>
        <v>1426.5545750729918</v>
      </c>
      <c r="G48" s="131">
        <f>IFERROR(IF(Loan_Not_Paid*Values_Entered,Interest,""), "")</f>
        <v>603.85524617900478</v>
      </c>
      <c r="H48" s="130">
        <f>IFERROR(IF(Loan_Not_Paid*Values_Entered,Ending_Balance,""), "")</f>
        <v>555978.28805169871</v>
      </c>
      <c r="I48" s="229"/>
    </row>
    <row r="49" spans="2:9" s="129" customFormat="1" ht="20.100000000000001" customHeight="1" x14ac:dyDescent="0.25">
      <c r="B49" s="223">
        <f>IFERROR(IF(Loan_Not_Paid*Values_Entered,Payment_Number,""), "")</f>
        <v>36</v>
      </c>
      <c r="C49" s="232">
        <f>IFERROR(IF(Loan_Not_Paid*Values_Entered,Payment_Date,""), "")</f>
        <v>46038</v>
      </c>
      <c r="D49" s="131">
        <f>IFERROR(IF(Loan_Not_Paid*Values_Entered,Beginning_Balance,""), "")</f>
        <v>555978.28805169871</v>
      </c>
      <c r="E49" s="131">
        <f>IFERROR(IF(Loan_Not_Paid*Values_Entered,Monthly_Payment,""), "")</f>
        <v>2030.4098212519966</v>
      </c>
      <c r="F49" s="131">
        <f>IFERROR(IF(Loan_Not_Paid*Values_Entered,Principal,""), "")</f>
        <v>1428.1000091959877</v>
      </c>
      <c r="G49" s="131">
        <f>IFERROR(IF(Loan_Not_Paid*Values_Entered,Interest,""), "")</f>
        <v>602.30981205600904</v>
      </c>
      <c r="H49" s="130">
        <f>IFERROR(IF(Loan_Not_Paid*Values_Entered,Ending_Balance,""), "")</f>
        <v>554550.18804250273</v>
      </c>
      <c r="I49" s="229"/>
    </row>
    <row r="50" spans="2:9" s="129" customFormat="1" ht="20.100000000000001" customHeight="1" x14ac:dyDescent="0.25">
      <c r="B50" s="223">
        <f>IFERROR(IF(Loan_Not_Paid*Values_Entered,Payment_Number,""), "")</f>
        <v>37</v>
      </c>
      <c r="C50" s="232">
        <f>IFERROR(IF(Loan_Not_Paid*Values_Entered,Payment_Date,""), "")</f>
        <v>46069</v>
      </c>
      <c r="D50" s="131">
        <f>IFERROR(IF(Loan_Not_Paid*Values_Entered,Beginning_Balance,""), "")</f>
        <v>554550.18804250273</v>
      </c>
      <c r="E50" s="131">
        <f>IFERROR(IF(Loan_Not_Paid*Values_Entered,Monthly_Payment,""), "")</f>
        <v>2030.4098212519966</v>
      </c>
      <c r="F50" s="131">
        <f>IFERROR(IF(Loan_Not_Paid*Values_Entered,Principal,""), "")</f>
        <v>1429.6471175392833</v>
      </c>
      <c r="G50" s="131">
        <f>IFERROR(IF(Loan_Not_Paid*Values_Entered,Interest,""), "")</f>
        <v>600.76270371271323</v>
      </c>
      <c r="H50" s="130">
        <f>IFERROR(IF(Loan_Not_Paid*Values_Entered,Ending_Balance,""), "")</f>
        <v>553120.54092496354</v>
      </c>
      <c r="I50" s="229"/>
    </row>
    <row r="51" spans="2:9" s="129" customFormat="1" ht="20.100000000000001" customHeight="1" x14ac:dyDescent="0.25">
      <c r="B51" s="223">
        <f>IFERROR(IF(Loan_Not_Paid*Values_Entered,Payment_Number,""), "")</f>
        <v>38</v>
      </c>
      <c r="C51" s="232">
        <f>IFERROR(IF(Loan_Not_Paid*Values_Entered,Payment_Date,""), "")</f>
        <v>46097</v>
      </c>
      <c r="D51" s="131">
        <f>IFERROR(IF(Loan_Not_Paid*Values_Entered,Beginning_Balance,""), "")</f>
        <v>553120.54092496354</v>
      </c>
      <c r="E51" s="131">
        <f>IFERROR(IF(Loan_Not_Paid*Values_Entered,Monthly_Payment,""), "")</f>
        <v>2030.4098212519966</v>
      </c>
      <c r="F51" s="131">
        <f>IFERROR(IF(Loan_Not_Paid*Values_Entered,Principal,""), "")</f>
        <v>1431.1959019166175</v>
      </c>
      <c r="G51" s="131">
        <f>IFERROR(IF(Loan_Not_Paid*Values_Entered,Interest,""), "")</f>
        <v>599.21391933537916</v>
      </c>
      <c r="H51" s="130">
        <f>IFERROR(IF(Loan_Not_Paid*Values_Entered,Ending_Balance,""), "")</f>
        <v>551689.34502304683</v>
      </c>
      <c r="I51" s="229"/>
    </row>
    <row r="52" spans="2:9" s="129" customFormat="1" ht="20.100000000000001" customHeight="1" x14ac:dyDescent="0.25">
      <c r="B52" s="223">
        <f>IFERROR(IF(Loan_Not_Paid*Values_Entered,Payment_Number,""), "")</f>
        <v>39</v>
      </c>
      <c r="C52" s="232">
        <f>IFERROR(IF(Loan_Not_Paid*Values_Entered,Payment_Date,""), "")</f>
        <v>46128</v>
      </c>
      <c r="D52" s="131">
        <f>IFERROR(IF(Loan_Not_Paid*Values_Entered,Beginning_Balance,""), "")</f>
        <v>551689.34502304683</v>
      </c>
      <c r="E52" s="131">
        <f>IFERROR(IF(Loan_Not_Paid*Values_Entered,Monthly_Payment,""), "")</f>
        <v>2030.4098212519966</v>
      </c>
      <c r="F52" s="131">
        <f>IFERROR(IF(Loan_Not_Paid*Values_Entered,Principal,""), "")</f>
        <v>1432.7463641436939</v>
      </c>
      <c r="G52" s="131">
        <f>IFERROR(IF(Loan_Not_Paid*Values_Entered,Interest,""), "")</f>
        <v>597.66345710830285</v>
      </c>
      <c r="H52" s="130">
        <f>IFERROR(IF(Loan_Not_Paid*Values_Entered,Ending_Balance,""), "")</f>
        <v>550256.59865890304</v>
      </c>
      <c r="I52" s="229"/>
    </row>
    <row r="53" spans="2:9" s="129" customFormat="1" ht="20.100000000000001" customHeight="1" x14ac:dyDescent="0.25">
      <c r="B53" s="223">
        <f>IFERROR(IF(Loan_Not_Paid*Values_Entered,Payment_Number,""), "")</f>
        <v>40</v>
      </c>
      <c r="C53" s="232">
        <f>IFERROR(IF(Loan_Not_Paid*Values_Entered,Payment_Date,""), "")</f>
        <v>46158</v>
      </c>
      <c r="D53" s="131">
        <f>IFERROR(IF(Loan_Not_Paid*Values_Entered,Beginning_Balance,""), "")</f>
        <v>550256.59865890304</v>
      </c>
      <c r="E53" s="131">
        <f>IFERROR(IF(Loan_Not_Paid*Values_Entered,Monthly_Payment,""), "")</f>
        <v>2030.4098212519966</v>
      </c>
      <c r="F53" s="131">
        <f>IFERROR(IF(Loan_Not_Paid*Values_Entered,Principal,""), "")</f>
        <v>1434.2985060381827</v>
      </c>
      <c r="G53" s="131">
        <f>IFERROR(IF(Loan_Not_Paid*Values_Entered,Interest,""), "")</f>
        <v>596.11131521381401</v>
      </c>
      <c r="H53" s="130">
        <f>IFERROR(IF(Loan_Not_Paid*Values_Entered,Ending_Balance,""), "")</f>
        <v>548822.30015286466</v>
      </c>
      <c r="I53" s="229"/>
    </row>
    <row r="54" spans="2:9" s="129" customFormat="1" ht="20.100000000000001" customHeight="1" x14ac:dyDescent="0.25">
      <c r="B54" s="223">
        <f>IFERROR(IF(Loan_Not_Paid*Values_Entered,Payment_Number,""), "")</f>
        <v>41</v>
      </c>
      <c r="C54" s="232">
        <f>IFERROR(IF(Loan_Not_Paid*Values_Entered,Payment_Date,""), "")</f>
        <v>46189</v>
      </c>
      <c r="D54" s="131">
        <f>IFERROR(IF(Loan_Not_Paid*Values_Entered,Beginning_Balance,""), "")</f>
        <v>548822.30015286466</v>
      </c>
      <c r="E54" s="131">
        <f>IFERROR(IF(Loan_Not_Paid*Values_Entered,Monthly_Payment,""), "")</f>
        <v>2030.4098212519966</v>
      </c>
      <c r="F54" s="131">
        <f>IFERROR(IF(Loan_Not_Paid*Values_Entered,Principal,""), "")</f>
        <v>1435.8523294197239</v>
      </c>
      <c r="G54" s="131">
        <f>IFERROR(IF(Loan_Not_Paid*Values_Entered,Interest,""), "")</f>
        <v>594.55749183227238</v>
      </c>
      <c r="H54" s="130">
        <f>IFERROR(IF(Loan_Not_Paid*Values_Entered,Ending_Balance,""), "")</f>
        <v>547386.44782344496</v>
      </c>
      <c r="I54" s="229"/>
    </row>
    <row r="55" spans="2:9" s="129" customFormat="1" ht="20.100000000000001" customHeight="1" x14ac:dyDescent="0.25">
      <c r="B55" s="223">
        <f>IFERROR(IF(Loan_Not_Paid*Values_Entered,Payment_Number,""), "")</f>
        <v>42</v>
      </c>
      <c r="C55" s="232">
        <f>IFERROR(IF(Loan_Not_Paid*Values_Entered,Payment_Date,""), "")</f>
        <v>46219</v>
      </c>
      <c r="D55" s="131">
        <f>IFERROR(IF(Loan_Not_Paid*Values_Entered,Beginning_Balance,""), "")</f>
        <v>547386.44782344496</v>
      </c>
      <c r="E55" s="131">
        <f>IFERROR(IF(Loan_Not_Paid*Values_Entered,Monthly_Payment,""), "")</f>
        <v>2030.4098212519966</v>
      </c>
      <c r="F55" s="131">
        <f>IFERROR(IF(Loan_Not_Paid*Values_Entered,Principal,""), "")</f>
        <v>1437.4078361099289</v>
      </c>
      <c r="G55" s="131">
        <f>IFERROR(IF(Loan_Not_Paid*Values_Entered,Interest,""), "")</f>
        <v>593.00198514206772</v>
      </c>
      <c r="H55" s="130">
        <f>IFERROR(IF(Loan_Not_Paid*Values_Entered,Ending_Balance,""), "")</f>
        <v>545949.03998733498</v>
      </c>
      <c r="I55" s="229"/>
    </row>
    <row r="56" spans="2:9" s="129" customFormat="1" ht="20.100000000000001" customHeight="1" x14ac:dyDescent="0.25">
      <c r="B56" s="223">
        <f>IFERROR(IF(Loan_Not_Paid*Values_Entered,Payment_Number,""), "")</f>
        <v>43</v>
      </c>
      <c r="C56" s="232">
        <f>IFERROR(IF(Loan_Not_Paid*Values_Entered,Payment_Date,""), "")</f>
        <v>46250</v>
      </c>
      <c r="D56" s="131">
        <f>IFERROR(IF(Loan_Not_Paid*Values_Entered,Beginning_Balance,""), "")</f>
        <v>545949.03998733498</v>
      </c>
      <c r="E56" s="131">
        <f>IFERROR(IF(Loan_Not_Paid*Values_Entered,Monthly_Payment,""), "")</f>
        <v>2030.4098212519966</v>
      </c>
      <c r="F56" s="131">
        <f>IFERROR(IF(Loan_Not_Paid*Values_Entered,Principal,""), "")</f>
        <v>1438.9650279323812</v>
      </c>
      <c r="G56" s="131">
        <f>IFERROR(IF(Loan_Not_Paid*Values_Entered,Interest,""), "")</f>
        <v>591.44479331961531</v>
      </c>
      <c r="H56" s="130">
        <f>IFERROR(IF(Loan_Not_Paid*Values_Entered,Ending_Balance,""), "")</f>
        <v>544510.07495940267</v>
      </c>
      <c r="I56" s="229"/>
    </row>
    <row r="57" spans="2:9" s="129" customFormat="1" ht="20.100000000000001" customHeight="1" x14ac:dyDescent="0.25">
      <c r="B57" s="223">
        <f>IFERROR(IF(Loan_Not_Paid*Values_Entered,Payment_Number,""), "")</f>
        <v>44</v>
      </c>
      <c r="C57" s="232">
        <f>IFERROR(IF(Loan_Not_Paid*Values_Entered,Payment_Date,""), "")</f>
        <v>46281</v>
      </c>
      <c r="D57" s="131">
        <f>IFERROR(IF(Loan_Not_Paid*Values_Entered,Beginning_Balance,""), "")</f>
        <v>544510.07495940267</v>
      </c>
      <c r="E57" s="131">
        <f>IFERROR(IF(Loan_Not_Paid*Values_Entered,Monthly_Payment,""), "")</f>
        <v>2030.4098212519966</v>
      </c>
      <c r="F57" s="131">
        <f>IFERROR(IF(Loan_Not_Paid*Values_Entered,Principal,""), "")</f>
        <v>1440.5239067126413</v>
      </c>
      <c r="G57" s="131">
        <f>IFERROR(IF(Loan_Not_Paid*Values_Entered,Interest,""), "")</f>
        <v>589.88591453935521</v>
      </c>
      <c r="H57" s="130">
        <f>IFERROR(IF(Loan_Not_Paid*Values_Entered,Ending_Balance,""), "")</f>
        <v>543069.5510526899</v>
      </c>
      <c r="I57" s="229"/>
    </row>
    <row r="58" spans="2:9" s="129" customFormat="1" ht="20.100000000000001" customHeight="1" x14ac:dyDescent="0.25">
      <c r="B58" s="223">
        <f>IFERROR(IF(Loan_Not_Paid*Values_Entered,Payment_Number,""), "")</f>
        <v>45</v>
      </c>
      <c r="C58" s="232">
        <f>IFERROR(IF(Loan_Not_Paid*Values_Entered,Payment_Date,""), "")</f>
        <v>46311</v>
      </c>
      <c r="D58" s="131">
        <f>IFERROR(IF(Loan_Not_Paid*Values_Entered,Beginning_Balance,""), "")</f>
        <v>543069.5510526899</v>
      </c>
      <c r="E58" s="131">
        <f>IFERROR(IF(Loan_Not_Paid*Values_Entered,Monthly_Payment,""), "")</f>
        <v>2030.4098212519966</v>
      </c>
      <c r="F58" s="131">
        <f>IFERROR(IF(Loan_Not_Paid*Values_Entered,Principal,""), "")</f>
        <v>1442.0844742782469</v>
      </c>
      <c r="G58" s="131">
        <f>IFERROR(IF(Loan_Not_Paid*Values_Entered,Interest,""), "")</f>
        <v>588.3253469737499</v>
      </c>
      <c r="H58" s="130">
        <f>IFERROR(IF(Loan_Not_Paid*Values_Entered,Ending_Balance,""), "")</f>
        <v>541627.46657841187</v>
      </c>
      <c r="I58" s="229"/>
    </row>
    <row r="59" spans="2:9" s="129" customFormat="1" ht="20.100000000000001" customHeight="1" x14ac:dyDescent="0.25">
      <c r="B59" s="223">
        <f>IFERROR(IF(Loan_Not_Paid*Values_Entered,Payment_Number,""), "")</f>
        <v>46</v>
      </c>
      <c r="C59" s="232">
        <f>IFERROR(IF(Loan_Not_Paid*Values_Entered,Payment_Date,""), "")</f>
        <v>46342</v>
      </c>
      <c r="D59" s="131">
        <f>IFERROR(IF(Loan_Not_Paid*Values_Entered,Beginning_Balance,""), "")</f>
        <v>541627.46657841187</v>
      </c>
      <c r="E59" s="131">
        <f>IFERROR(IF(Loan_Not_Paid*Values_Entered,Monthly_Payment,""), "")</f>
        <v>2030.4098212519966</v>
      </c>
      <c r="F59" s="131">
        <f>IFERROR(IF(Loan_Not_Paid*Values_Entered,Principal,""), "")</f>
        <v>1443.646732458715</v>
      </c>
      <c r="G59" s="131">
        <f>IFERROR(IF(Loan_Not_Paid*Values_Entered,Interest,""), "")</f>
        <v>586.76308879328178</v>
      </c>
      <c r="H59" s="130">
        <f>IFERROR(IF(Loan_Not_Paid*Values_Entered,Ending_Balance,""), "")</f>
        <v>540183.81984595268</v>
      </c>
      <c r="I59" s="229"/>
    </row>
    <row r="60" spans="2:9" s="129" customFormat="1" ht="20.100000000000001" customHeight="1" x14ac:dyDescent="0.25">
      <c r="B60" s="223">
        <f>IFERROR(IF(Loan_Not_Paid*Values_Entered,Payment_Number,""), "")</f>
        <v>47</v>
      </c>
      <c r="C60" s="232">
        <f>IFERROR(IF(Loan_Not_Paid*Values_Entered,Payment_Date,""), "")</f>
        <v>46372</v>
      </c>
      <c r="D60" s="131">
        <f>IFERROR(IF(Loan_Not_Paid*Values_Entered,Beginning_Balance,""), "")</f>
        <v>540183.81984595268</v>
      </c>
      <c r="E60" s="131">
        <f>IFERROR(IF(Loan_Not_Paid*Values_Entered,Monthly_Payment,""), "")</f>
        <v>2030.4098212519966</v>
      </c>
      <c r="F60" s="131">
        <f>IFERROR(IF(Loan_Not_Paid*Values_Entered,Principal,""), "")</f>
        <v>1445.2106830855453</v>
      </c>
      <c r="G60" s="131">
        <f>IFERROR(IF(Loan_Not_Paid*Values_Entered,Interest,""), "")</f>
        <v>585.19913816645158</v>
      </c>
      <c r="H60" s="130">
        <f>IFERROR(IF(Loan_Not_Paid*Values_Entered,Ending_Balance,""), "")</f>
        <v>538738.6091628673</v>
      </c>
      <c r="I60" s="229"/>
    </row>
    <row r="61" spans="2:9" s="129" customFormat="1" ht="20.100000000000001" customHeight="1" x14ac:dyDescent="0.25">
      <c r="B61" s="223">
        <f>IFERROR(IF(Loan_Not_Paid*Values_Entered,Payment_Number,""), "")</f>
        <v>48</v>
      </c>
      <c r="C61" s="232">
        <f>IFERROR(IF(Loan_Not_Paid*Values_Entered,Payment_Date,""), "")</f>
        <v>46403</v>
      </c>
      <c r="D61" s="131">
        <f>IFERROR(IF(Loan_Not_Paid*Values_Entered,Beginning_Balance,""), "")</f>
        <v>538738.6091628673</v>
      </c>
      <c r="E61" s="131">
        <f>IFERROR(IF(Loan_Not_Paid*Values_Entered,Monthly_Payment,""), "")</f>
        <v>2030.4098212519966</v>
      </c>
      <c r="F61" s="131">
        <f>IFERROR(IF(Loan_Not_Paid*Values_Entered,Principal,""), "")</f>
        <v>1446.776327992221</v>
      </c>
      <c r="G61" s="131">
        <f>IFERROR(IF(Loan_Not_Paid*Values_Entered,Interest,""), "")</f>
        <v>583.63349325977538</v>
      </c>
      <c r="H61" s="130">
        <f>IFERROR(IF(Loan_Not_Paid*Values_Entered,Ending_Balance,""), "")</f>
        <v>537291.83283487463</v>
      </c>
      <c r="I61" s="229"/>
    </row>
    <row r="62" spans="2:9" s="129" customFormat="1" ht="20.100000000000001" customHeight="1" x14ac:dyDescent="0.25">
      <c r="B62" s="223">
        <f>IFERROR(IF(Loan_Not_Paid*Values_Entered,Payment_Number,""), "")</f>
        <v>49</v>
      </c>
      <c r="C62" s="232">
        <f>IFERROR(IF(Loan_Not_Paid*Values_Entered,Payment_Date,""), "")</f>
        <v>46434</v>
      </c>
      <c r="D62" s="131">
        <f>IFERROR(IF(Loan_Not_Paid*Values_Entered,Beginning_Balance,""), "")</f>
        <v>537291.83283487463</v>
      </c>
      <c r="E62" s="131">
        <f>IFERROR(IF(Loan_Not_Paid*Values_Entered,Monthly_Payment,""), "")</f>
        <v>2030.4098212519966</v>
      </c>
      <c r="F62" s="131">
        <f>IFERROR(IF(Loan_Not_Paid*Values_Entered,Principal,""), "")</f>
        <v>1448.3436690142128</v>
      </c>
      <c r="G62" s="131">
        <f>IFERROR(IF(Loan_Not_Paid*Values_Entered,Interest,""), "")</f>
        <v>582.06615223778397</v>
      </c>
      <c r="H62" s="130">
        <f>IFERROR(IF(Loan_Not_Paid*Values_Entered,Ending_Balance,""), "")</f>
        <v>535843.48916586034</v>
      </c>
      <c r="I62" s="229"/>
    </row>
    <row r="63" spans="2:9" s="129" customFormat="1" ht="20.100000000000001" customHeight="1" x14ac:dyDescent="0.25">
      <c r="B63" s="223">
        <f>IFERROR(IF(Loan_Not_Paid*Values_Entered,Payment_Number,""), "")</f>
        <v>50</v>
      </c>
      <c r="C63" s="232">
        <f>IFERROR(IF(Loan_Not_Paid*Values_Entered,Payment_Date,""), "")</f>
        <v>46462</v>
      </c>
      <c r="D63" s="131">
        <f>IFERROR(IF(Loan_Not_Paid*Values_Entered,Beginning_Balance,""), "")</f>
        <v>535843.48916586034</v>
      </c>
      <c r="E63" s="131">
        <f>IFERROR(IF(Loan_Not_Paid*Values_Entered,Monthly_Payment,""), "")</f>
        <v>2030.4098212519966</v>
      </c>
      <c r="F63" s="131">
        <f>IFERROR(IF(Loan_Not_Paid*Values_Entered,Principal,""), "")</f>
        <v>1449.9127079889781</v>
      </c>
      <c r="G63" s="131">
        <f>IFERROR(IF(Loan_Not_Paid*Values_Entered,Interest,""), "")</f>
        <v>580.49711326301849</v>
      </c>
      <c r="H63" s="130">
        <f>IFERROR(IF(Loan_Not_Paid*Values_Entered,Ending_Balance,""), "")</f>
        <v>534393.57645787147</v>
      </c>
      <c r="I63" s="229"/>
    </row>
    <row r="64" spans="2:9" s="129" customFormat="1" ht="20.100000000000001" customHeight="1" x14ac:dyDescent="0.25">
      <c r="B64" s="223">
        <f>IFERROR(IF(Loan_Not_Paid*Values_Entered,Payment_Number,""), "")</f>
        <v>51</v>
      </c>
      <c r="C64" s="232">
        <f>IFERROR(IF(Loan_Not_Paid*Values_Entered,Payment_Date,""), "")</f>
        <v>46493</v>
      </c>
      <c r="D64" s="131">
        <f>IFERROR(IF(Loan_Not_Paid*Values_Entered,Beginning_Balance,""), "")</f>
        <v>534393.57645787147</v>
      </c>
      <c r="E64" s="131">
        <f>IFERROR(IF(Loan_Not_Paid*Values_Entered,Monthly_Payment,""), "")</f>
        <v>2030.4098212519966</v>
      </c>
      <c r="F64" s="131">
        <f>IFERROR(IF(Loan_Not_Paid*Values_Entered,Principal,""), "")</f>
        <v>1451.483446755966</v>
      </c>
      <c r="G64" s="131">
        <f>IFERROR(IF(Loan_Not_Paid*Values_Entered,Interest,""), "")</f>
        <v>578.92637449603046</v>
      </c>
      <c r="H64" s="130">
        <f>IFERROR(IF(Loan_Not_Paid*Values_Entered,Ending_Balance,""), "")</f>
        <v>532942.09301111556</v>
      </c>
      <c r="I64" s="229"/>
    </row>
    <row r="65" spans="2:9" s="129" customFormat="1" ht="20.100000000000001" customHeight="1" x14ac:dyDescent="0.25">
      <c r="B65" s="223">
        <f>IFERROR(IF(Loan_Not_Paid*Values_Entered,Payment_Number,""), "")</f>
        <v>52</v>
      </c>
      <c r="C65" s="232">
        <f>IFERROR(IF(Loan_Not_Paid*Values_Entered,Payment_Date,""), "")</f>
        <v>46523</v>
      </c>
      <c r="D65" s="131">
        <f>IFERROR(IF(Loan_Not_Paid*Values_Entered,Beginning_Balance,""), "")</f>
        <v>532942.09301111556</v>
      </c>
      <c r="E65" s="131">
        <f>IFERROR(IF(Loan_Not_Paid*Values_Entered,Monthly_Payment,""), "")</f>
        <v>2030.4098212519966</v>
      </c>
      <c r="F65" s="131">
        <f>IFERROR(IF(Loan_Not_Paid*Values_Entered,Principal,""), "")</f>
        <v>1453.0558871566186</v>
      </c>
      <c r="G65" s="131">
        <f>IFERROR(IF(Loan_Not_Paid*Values_Entered,Interest,""), "")</f>
        <v>577.35393409537824</v>
      </c>
      <c r="H65" s="130">
        <f>IFERROR(IF(Loan_Not_Paid*Values_Entered,Ending_Balance,""), "")</f>
        <v>531489.03712395881</v>
      </c>
      <c r="I65" s="229"/>
    </row>
    <row r="66" spans="2:9" s="129" customFormat="1" ht="20.100000000000001" customHeight="1" x14ac:dyDescent="0.25">
      <c r="B66" s="223">
        <f>IFERROR(IF(Loan_Not_Paid*Values_Entered,Payment_Number,""), "")</f>
        <v>53</v>
      </c>
      <c r="C66" s="232">
        <f>IFERROR(IF(Loan_Not_Paid*Values_Entered,Payment_Date,""), "")</f>
        <v>46554</v>
      </c>
      <c r="D66" s="131">
        <f>IFERROR(IF(Loan_Not_Paid*Values_Entered,Beginning_Balance,""), "")</f>
        <v>531489.03712395881</v>
      </c>
      <c r="E66" s="131">
        <f>IFERROR(IF(Loan_Not_Paid*Values_Entered,Monthly_Payment,""), "")</f>
        <v>2030.4098212519966</v>
      </c>
      <c r="F66" s="131">
        <f>IFERROR(IF(Loan_Not_Paid*Values_Entered,Principal,""), "")</f>
        <v>1454.6300310343713</v>
      </c>
      <c r="G66" s="131">
        <f>IFERROR(IF(Loan_Not_Paid*Values_Entered,Interest,""), "")</f>
        <v>575.77979021762519</v>
      </c>
      <c r="H66" s="130">
        <f>IFERROR(IF(Loan_Not_Paid*Values_Entered,Ending_Balance,""), "")</f>
        <v>530034.40709292446</v>
      </c>
      <c r="I66" s="229"/>
    </row>
    <row r="67" spans="2:9" s="129" customFormat="1" ht="20.100000000000001" customHeight="1" x14ac:dyDescent="0.25">
      <c r="B67" s="223">
        <f>IFERROR(IF(Loan_Not_Paid*Values_Entered,Payment_Number,""), "")</f>
        <v>54</v>
      </c>
      <c r="C67" s="232">
        <f>IFERROR(IF(Loan_Not_Paid*Values_Entered,Payment_Date,""), "")</f>
        <v>46584</v>
      </c>
      <c r="D67" s="131">
        <f>IFERROR(IF(Loan_Not_Paid*Values_Entered,Beginning_Balance,""), "")</f>
        <v>530034.40709292446</v>
      </c>
      <c r="E67" s="131">
        <f>IFERROR(IF(Loan_Not_Paid*Values_Entered,Monthly_Payment,""), "")</f>
        <v>2030.4098212519966</v>
      </c>
      <c r="F67" s="131">
        <f>IFERROR(IF(Loan_Not_Paid*Values_Entered,Principal,""), "")</f>
        <v>1456.2058802346589</v>
      </c>
      <c r="G67" s="131">
        <f>IFERROR(IF(Loan_Not_Paid*Values_Entered,Interest,""), "")</f>
        <v>574.20394101733814</v>
      </c>
      <c r="H67" s="130">
        <f>IFERROR(IF(Loan_Not_Paid*Values_Entered,Ending_Balance,""), "")</f>
        <v>528578.20121268998</v>
      </c>
      <c r="I67" s="229"/>
    </row>
    <row r="68" spans="2:9" s="129" customFormat="1" ht="20.100000000000001" customHeight="1" x14ac:dyDescent="0.25">
      <c r="B68" s="223">
        <f>IFERROR(IF(Loan_Not_Paid*Values_Entered,Payment_Number,""), "")</f>
        <v>55</v>
      </c>
      <c r="C68" s="232">
        <f>IFERROR(IF(Loan_Not_Paid*Values_Entered,Payment_Date,""), "")</f>
        <v>46615</v>
      </c>
      <c r="D68" s="131">
        <f>IFERROR(IF(Loan_Not_Paid*Values_Entered,Beginning_Balance,""), "")</f>
        <v>528578.20121268998</v>
      </c>
      <c r="E68" s="131">
        <f>IFERROR(IF(Loan_Not_Paid*Values_Entered,Monthly_Payment,""), "")</f>
        <v>2030.4098212519966</v>
      </c>
      <c r="F68" s="131">
        <f>IFERROR(IF(Loan_Not_Paid*Values_Entered,Principal,""), "")</f>
        <v>1457.7834366049128</v>
      </c>
      <c r="G68" s="131">
        <f>IFERROR(IF(Loan_Not_Paid*Values_Entered,Interest,""), "")</f>
        <v>572.62638464708368</v>
      </c>
      <c r="H68" s="130">
        <f>IFERROR(IF(Loan_Not_Paid*Values_Entered,Ending_Balance,""), "")</f>
        <v>527120.41777608462</v>
      </c>
      <c r="I68" s="229"/>
    </row>
    <row r="69" spans="2:9" s="129" customFormat="1" ht="20.100000000000001" customHeight="1" x14ac:dyDescent="0.25">
      <c r="B69" s="223">
        <f>IFERROR(IF(Loan_Not_Paid*Values_Entered,Payment_Number,""), "")</f>
        <v>56</v>
      </c>
      <c r="C69" s="232">
        <f>IFERROR(IF(Loan_Not_Paid*Values_Entered,Payment_Date,""), "")</f>
        <v>46646</v>
      </c>
      <c r="D69" s="131">
        <f>IFERROR(IF(Loan_Not_Paid*Values_Entered,Beginning_Balance,""), "")</f>
        <v>527120.41777608462</v>
      </c>
      <c r="E69" s="131">
        <f>IFERROR(IF(Loan_Not_Paid*Values_Entered,Monthly_Payment,""), "")</f>
        <v>2030.4098212519966</v>
      </c>
      <c r="F69" s="131">
        <f>IFERROR(IF(Loan_Not_Paid*Values_Entered,Principal,""), "")</f>
        <v>1459.3627019945679</v>
      </c>
      <c r="G69" s="131">
        <f>IFERROR(IF(Loan_Not_Paid*Values_Entered,Interest,""), "")</f>
        <v>571.04711925742856</v>
      </c>
      <c r="H69" s="130">
        <f>IFERROR(IF(Loan_Not_Paid*Values_Entered,Ending_Balance,""), "")</f>
        <v>525661.05507409002</v>
      </c>
      <c r="I69" s="229"/>
    </row>
    <row r="70" spans="2:9" s="129" customFormat="1" ht="20.100000000000001" customHeight="1" x14ac:dyDescent="0.25">
      <c r="B70" s="223">
        <f>IFERROR(IF(Loan_Not_Paid*Values_Entered,Payment_Number,""), "")</f>
        <v>57</v>
      </c>
      <c r="C70" s="232">
        <f>IFERROR(IF(Loan_Not_Paid*Values_Entered,Payment_Date,""), "")</f>
        <v>46676</v>
      </c>
      <c r="D70" s="131">
        <f>IFERROR(IF(Loan_Not_Paid*Values_Entered,Beginning_Balance,""), "")</f>
        <v>525661.05507409002</v>
      </c>
      <c r="E70" s="131">
        <f>IFERROR(IF(Loan_Not_Paid*Values_Entered,Monthly_Payment,""), "")</f>
        <v>2030.4098212519966</v>
      </c>
      <c r="F70" s="131">
        <f>IFERROR(IF(Loan_Not_Paid*Values_Entered,Principal,""), "")</f>
        <v>1460.9436782550622</v>
      </c>
      <c r="G70" s="131">
        <f>IFERROR(IF(Loan_Not_Paid*Values_Entered,Interest,""), "")</f>
        <v>569.4661429969342</v>
      </c>
      <c r="H70" s="130">
        <f>IFERROR(IF(Loan_Not_Paid*Values_Entered,Ending_Balance,""), "")</f>
        <v>524200.11139583512</v>
      </c>
      <c r="I70" s="229"/>
    </row>
    <row r="71" spans="2:9" s="129" customFormat="1" ht="20.100000000000001" customHeight="1" x14ac:dyDescent="0.25">
      <c r="B71" s="223">
        <f>IFERROR(IF(Loan_Not_Paid*Values_Entered,Payment_Number,""), "")</f>
        <v>58</v>
      </c>
      <c r="C71" s="232">
        <f>IFERROR(IF(Loan_Not_Paid*Values_Entered,Payment_Date,""), "")</f>
        <v>46707</v>
      </c>
      <c r="D71" s="131">
        <f>IFERROR(IF(Loan_Not_Paid*Values_Entered,Beginning_Balance,""), "")</f>
        <v>524200.11139583512</v>
      </c>
      <c r="E71" s="131">
        <f>IFERROR(IF(Loan_Not_Paid*Values_Entered,Monthly_Payment,""), "")</f>
        <v>2030.4098212519966</v>
      </c>
      <c r="F71" s="131">
        <f>IFERROR(IF(Loan_Not_Paid*Values_Entered,Principal,""), "")</f>
        <v>1462.5263672398387</v>
      </c>
      <c r="G71" s="131">
        <f>IFERROR(IF(Loan_Not_Paid*Values_Entered,Interest,""), "")</f>
        <v>567.88345401215804</v>
      </c>
      <c r="H71" s="130">
        <f>IFERROR(IF(Loan_Not_Paid*Values_Entered,Ending_Balance,""), "")</f>
        <v>522737.585028595</v>
      </c>
      <c r="I71" s="229"/>
    </row>
    <row r="72" spans="2:9" s="129" customFormat="1" ht="20.100000000000001" customHeight="1" x14ac:dyDescent="0.25">
      <c r="B72" s="223">
        <f>IFERROR(IF(Loan_Not_Paid*Values_Entered,Payment_Number,""), "")</f>
        <v>59</v>
      </c>
      <c r="C72" s="232">
        <f>IFERROR(IF(Loan_Not_Paid*Values_Entered,Payment_Date,""), "")</f>
        <v>46737</v>
      </c>
      <c r="D72" s="131">
        <f>IFERROR(IF(Loan_Not_Paid*Values_Entered,Beginning_Balance,""), "")</f>
        <v>522737.585028595</v>
      </c>
      <c r="E72" s="131">
        <f>IFERROR(IF(Loan_Not_Paid*Values_Entered,Monthly_Payment,""), "")</f>
        <v>2030.4098212519966</v>
      </c>
      <c r="F72" s="131">
        <f>IFERROR(IF(Loan_Not_Paid*Values_Entered,Principal,""), "")</f>
        <v>1464.1107708043485</v>
      </c>
      <c r="G72" s="131">
        <f>IFERROR(IF(Loan_Not_Paid*Values_Entered,Interest,""), "")</f>
        <v>566.29905044764826</v>
      </c>
      <c r="H72" s="130">
        <f>IFERROR(IF(Loan_Not_Paid*Values_Entered,Ending_Balance,""), "")</f>
        <v>521273.47425779095</v>
      </c>
      <c r="I72" s="229"/>
    </row>
    <row r="73" spans="2:9" s="129" customFormat="1" ht="20.100000000000001" customHeight="1" x14ac:dyDescent="0.25">
      <c r="B73" s="223">
        <f>IFERROR(IF(Loan_Not_Paid*Values_Entered,Payment_Number,""), "")</f>
        <v>60</v>
      </c>
      <c r="C73" s="232">
        <f>IFERROR(IF(Loan_Not_Paid*Values_Entered,Payment_Date,""), "")</f>
        <v>46768</v>
      </c>
      <c r="D73" s="131">
        <f>IFERROR(IF(Loan_Not_Paid*Values_Entered,Beginning_Balance,""), "")</f>
        <v>521273.47425779095</v>
      </c>
      <c r="E73" s="131">
        <f>IFERROR(IF(Loan_Not_Paid*Values_Entered,Monthly_Payment,""), "")</f>
        <v>2030.4098212519966</v>
      </c>
      <c r="F73" s="131">
        <f>IFERROR(IF(Loan_Not_Paid*Values_Entered,Principal,""), "")</f>
        <v>1465.6968908060533</v>
      </c>
      <c r="G73" s="131">
        <f>IFERROR(IF(Loan_Not_Paid*Values_Entered,Interest,""), "")</f>
        <v>564.71293044594347</v>
      </c>
      <c r="H73" s="130">
        <f>IFERROR(IF(Loan_Not_Paid*Values_Entered,Ending_Balance,""), "")</f>
        <v>519807.77736698469</v>
      </c>
      <c r="I73" s="229"/>
    </row>
    <row r="74" spans="2:9" s="129" customFormat="1" ht="20.100000000000001" customHeight="1" x14ac:dyDescent="0.25">
      <c r="B74" s="223">
        <f>IFERROR(IF(Loan_Not_Paid*Values_Entered,Payment_Number,""), "")</f>
        <v>61</v>
      </c>
      <c r="C74" s="232">
        <f>IFERROR(IF(Loan_Not_Paid*Values_Entered,Payment_Date,""), "")</f>
        <v>46799</v>
      </c>
      <c r="D74" s="131">
        <f>IFERROR(IF(Loan_Not_Paid*Values_Entered,Beginning_Balance,""), "")</f>
        <v>519807.77736698469</v>
      </c>
      <c r="E74" s="131">
        <f>IFERROR(IF(Loan_Not_Paid*Values_Entered,Monthly_Payment,""), "")</f>
        <v>2030.4098212519966</v>
      </c>
      <c r="F74" s="131">
        <f>IFERROR(IF(Loan_Not_Paid*Values_Entered,Principal,""), "")</f>
        <v>1467.2847291044266</v>
      </c>
      <c r="G74" s="131">
        <f>IFERROR(IF(Loan_Not_Paid*Values_Entered,Interest,""), "")</f>
        <v>563.12509214757017</v>
      </c>
      <c r="H74" s="130">
        <f>IFERROR(IF(Loan_Not_Paid*Values_Entered,Ending_Balance,""), "")</f>
        <v>518340.4926378805</v>
      </c>
      <c r="I74" s="229"/>
    </row>
    <row r="75" spans="2:9" s="129" customFormat="1" ht="20.100000000000001" customHeight="1" x14ac:dyDescent="0.25">
      <c r="B75" s="223">
        <f>IFERROR(IF(Loan_Not_Paid*Values_Entered,Payment_Number,""), "")</f>
        <v>62</v>
      </c>
      <c r="C75" s="232">
        <f>IFERROR(IF(Loan_Not_Paid*Values_Entered,Payment_Date,""), "")</f>
        <v>46828</v>
      </c>
      <c r="D75" s="131">
        <f>IFERROR(IF(Loan_Not_Paid*Values_Entered,Beginning_Balance,""), "")</f>
        <v>518340.4926378805</v>
      </c>
      <c r="E75" s="131">
        <f>IFERROR(IF(Loan_Not_Paid*Values_Entered,Monthly_Payment,""), "")</f>
        <v>2030.4098212519966</v>
      </c>
      <c r="F75" s="131">
        <f>IFERROR(IF(Loan_Not_Paid*Values_Entered,Principal,""), "")</f>
        <v>1468.8742875609562</v>
      </c>
      <c r="G75" s="131">
        <f>IFERROR(IF(Loan_Not_Paid*Values_Entered,Interest,""), "")</f>
        <v>561.53553369104043</v>
      </c>
      <c r="H75" s="130">
        <f>IFERROR(IF(Loan_Not_Paid*Values_Entered,Ending_Balance,""), "")</f>
        <v>516871.61835031904</v>
      </c>
      <c r="I75" s="229"/>
    </row>
    <row r="76" spans="2:9" s="129" customFormat="1" ht="20.100000000000001" customHeight="1" x14ac:dyDescent="0.25">
      <c r="B76" s="223">
        <f>IFERROR(IF(Loan_Not_Paid*Values_Entered,Payment_Number,""), "")</f>
        <v>63</v>
      </c>
      <c r="C76" s="232">
        <f>IFERROR(IF(Loan_Not_Paid*Values_Entered,Payment_Date,""), "")</f>
        <v>46859</v>
      </c>
      <c r="D76" s="131">
        <f>IFERROR(IF(Loan_Not_Paid*Values_Entered,Beginning_Balance,""), "")</f>
        <v>516871.61835031904</v>
      </c>
      <c r="E76" s="131">
        <f>IFERROR(IF(Loan_Not_Paid*Values_Entered,Monthly_Payment,""), "")</f>
        <v>2030.4098212519966</v>
      </c>
      <c r="F76" s="131">
        <f>IFERROR(IF(Loan_Not_Paid*Values_Entered,Principal,""), "")</f>
        <v>1470.4655680391472</v>
      </c>
      <c r="G76" s="131">
        <f>IFERROR(IF(Loan_Not_Paid*Values_Entered,Interest,""), "")</f>
        <v>559.9442532128495</v>
      </c>
      <c r="H76" s="130">
        <f>IFERROR(IF(Loan_Not_Paid*Values_Entered,Ending_Balance,""), "")</f>
        <v>515401.15278227994</v>
      </c>
      <c r="I76" s="229"/>
    </row>
    <row r="77" spans="2:9" s="129" customFormat="1" ht="20.100000000000001" customHeight="1" x14ac:dyDescent="0.25">
      <c r="B77" s="223">
        <f>IFERROR(IF(Loan_Not_Paid*Values_Entered,Payment_Number,""), "")</f>
        <v>64</v>
      </c>
      <c r="C77" s="232">
        <f>IFERROR(IF(Loan_Not_Paid*Values_Entered,Payment_Date,""), "")</f>
        <v>46889</v>
      </c>
      <c r="D77" s="131">
        <f>IFERROR(IF(Loan_Not_Paid*Values_Entered,Beginning_Balance,""), "")</f>
        <v>515401.15278227994</v>
      </c>
      <c r="E77" s="131">
        <f>IFERROR(IF(Loan_Not_Paid*Values_Entered,Monthly_Payment,""), "")</f>
        <v>2030.4098212519966</v>
      </c>
      <c r="F77" s="131">
        <f>IFERROR(IF(Loan_Not_Paid*Values_Entered,Principal,""), "")</f>
        <v>1472.0585724045229</v>
      </c>
      <c r="G77" s="131">
        <f>IFERROR(IF(Loan_Not_Paid*Values_Entered,Interest,""), "")</f>
        <v>558.35124884747358</v>
      </c>
      <c r="H77" s="130">
        <f>IFERROR(IF(Loan_Not_Paid*Values_Entered,Ending_Balance,""), "")</f>
        <v>513929.09420987515</v>
      </c>
      <c r="I77" s="229"/>
    </row>
    <row r="78" spans="2:9" s="129" customFormat="1" ht="20.100000000000001" customHeight="1" x14ac:dyDescent="0.25">
      <c r="B78" s="223">
        <f>IFERROR(IF(Loan_Not_Paid*Values_Entered,Payment_Number,""), "")</f>
        <v>65</v>
      </c>
      <c r="C78" s="232">
        <f>IFERROR(IF(Loan_Not_Paid*Values_Entered,Payment_Date,""), "")</f>
        <v>46920</v>
      </c>
      <c r="D78" s="131">
        <f>IFERROR(IF(Loan_Not_Paid*Values_Entered,Beginning_Balance,""), "")</f>
        <v>513929.09420987515</v>
      </c>
      <c r="E78" s="131">
        <f>IFERROR(IF(Loan_Not_Paid*Values_Entered,Monthly_Payment,""), "")</f>
        <v>2030.4098212519966</v>
      </c>
      <c r="F78" s="131">
        <f>IFERROR(IF(Loan_Not_Paid*Values_Entered,Principal,""), "")</f>
        <v>1473.6533025246279</v>
      </c>
      <c r="G78" s="131">
        <f>IFERROR(IF(Loan_Not_Paid*Values_Entered,Interest,""), "")</f>
        <v>556.75651872736887</v>
      </c>
      <c r="H78" s="130">
        <f>IFERROR(IF(Loan_Not_Paid*Values_Entered,Ending_Balance,""), "")</f>
        <v>512455.44090735051</v>
      </c>
      <c r="I78" s="229"/>
    </row>
    <row r="79" spans="2:9" s="129" customFormat="1" ht="20.100000000000001" customHeight="1" x14ac:dyDescent="0.25">
      <c r="B79" s="223">
        <f>IFERROR(IF(Loan_Not_Paid*Values_Entered,Payment_Number,""), "")</f>
        <v>66</v>
      </c>
      <c r="C79" s="232">
        <f>IFERROR(IF(Loan_Not_Paid*Values_Entered,Payment_Date,""), "")</f>
        <v>46950</v>
      </c>
      <c r="D79" s="131">
        <f>IFERROR(IF(Loan_Not_Paid*Values_Entered,Beginning_Balance,""), "")</f>
        <v>512455.44090735051</v>
      </c>
      <c r="E79" s="131">
        <f>IFERROR(IF(Loan_Not_Paid*Values_Entered,Monthly_Payment,""), "")</f>
        <v>2030.4098212519966</v>
      </c>
      <c r="F79" s="131">
        <f>IFERROR(IF(Loan_Not_Paid*Values_Entered,Principal,""), "")</f>
        <v>1475.2497602690296</v>
      </c>
      <c r="G79" s="131">
        <f>IFERROR(IF(Loan_Not_Paid*Values_Entered,Interest,""), "")</f>
        <v>555.16006098296702</v>
      </c>
      <c r="H79" s="130">
        <f>IFERROR(IF(Loan_Not_Paid*Values_Entered,Ending_Balance,""), "")</f>
        <v>510980.19114708155</v>
      </c>
      <c r="I79" s="229"/>
    </row>
    <row r="80" spans="2:9" s="129" customFormat="1" ht="20.100000000000001" customHeight="1" x14ac:dyDescent="0.25">
      <c r="B80" s="223">
        <f>IFERROR(IF(Loan_Not_Paid*Values_Entered,Payment_Number,""), "")</f>
        <v>67</v>
      </c>
      <c r="C80" s="232">
        <f>IFERROR(IF(Loan_Not_Paid*Values_Entered,Payment_Date,""), "")</f>
        <v>46981</v>
      </c>
      <c r="D80" s="131">
        <f>IFERROR(IF(Loan_Not_Paid*Values_Entered,Beginning_Balance,""), "")</f>
        <v>510980.19114708155</v>
      </c>
      <c r="E80" s="131">
        <f>IFERROR(IF(Loan_Not_Paid*Values_Entered,Monthly_Payment,""), "")</f>
        <v>2030.4098212519966</v>
      </c>
      <c r="F80" s="131">
        <f>IFERROR(IF(Loan_Not_Paid*Values_Entered,Principal,""), "")</f>
        <v>1476.8479475093213</v>
      </c>
      <c r="G80" s="131">
        <f>IFERROR(IF(Loan_Not_Paid*Values_Entered,Interest,""), "")</f>
        <v>553.56187374267574</v>
      </c>
      <c r="H80" s="130">
        <f>IFERROR(IF(Loan_Not_Paid*Values_Entered,Ending_Balance,""), "")</f>
        <v>509503.34319957229</v>
      </c>
      <c r="I80" s="229"/>
    </row>
    <row r="81" spans="2:9" s="129" customFormat="1" ht="20.100000000000001" customHeight="1" x14ac:dyDescent="0.25">
      <c r="B81" s="223">
        <f>IFERROR(IF(Loan_Not_Paid*Values_Entered,Payment_Number,""), "")</f>
        <v>68</v>
      </c>
      <c r="C81" s="232">
        <f>IFERROR(IF(Loan_Not_Paid*Values_Entered,Payment_Date,""), "")</f>
        <v>47012</v>
      </c>
      <c r="D81" s="131">
        <f>IFERROR(IF(Loan_Not_Paid*Values_Entered,Beginning_Balance,""), "")</f>
        <v>509503.34319957229</v>
      </c>
      <c r="E81" s="131">
        <f>IFERROR(IF(Loan_Not_Paid*Values_Entered,Monthly_Payment,""), "")</f>
        <v>2030.4098212519966</v>
      </c>
      <c r="F81" s="131">
        <f>IFERROR(IF(Loan_Not_Paid*Values_Entered,Principal,""), "")</f>
        <v>1478.4478661191226</v>
      </c>
      <c r="G81" s="131">
        <f>IFERROR(IF(Loan_Not_Paid*Values_Entered,Interest,""), "")</f>
        <v>551.96195513287375</v>
      </c>
      <c r="H81" s="130">
        <f>IFERROR(IF(Loan_Not_Paid*Values_Entered,Ending_Balance,""), "")</f>
        <v>508024.89533345308</v>
      </c>
      <c r="I81" s="229"/>
    </row>
    <row r="82" spans="2:9" s="129" customFormat="1" ht="20.100000000000001" customHeight="1" x14ac:dyDescent="0.25">
      <c r="B82" s="223">
        <f>IFERROR(IF(Loan_Not_Paid*Values_Entered,Payment_Number,""), "")</f>
        <v>69</v>
      </c>
      <c r="C82" s="232">
        <f>IFERROR(IF(Loan_Not_Paid*Values_Entered,Payment_Date,""), "")</f>
        <v>47042</v>
      </c>
      <c r="D82" s="131">
        <f>IFERROR(IF(Loan_Not_Paid*Values_Entered,Beginning_Balance,""), "")</f>
        <v>508024.89533345308</v>
      </c>
      <c r="E82" s="131">
        <f>IFERROR(IF(Loan_Not_Paid*Values_Entered,Monthly_Payment,""), "")</f>
        <v>2030.4098212519966</v>
      </c>
      <c r="F82" s="131">
        <f>IFERROR(IF(Loan_Not_Paid*Values_Entered,Principal,""), "")</f>
        <v>1480.0495179740851</v>
      </c>
      <c r="G82" s="131">
        <f>IFERROR(IF(Loan_Not_Paid*Values_Entered,Interest,""), "")</f>
        <v>550.3603032779115</v>
      </c>
      <c r="H82" s="130">
        <f>IFERROR(IF(Loan_Not_Paid*Values_Entered,Ending_Balance,""), "")</f>
        <v>506544.84581547906</v>
      </c>
      <c r="I82" s="229"/>
    </row>
    <row r="83" spans="2:9" s="129" customFormat="1" ht="20.100000000000001" customHeight="1" x14ac:dyDescent="0.25">
      <c r="B83" s="223">
        <f>IFERROR(IF(Loan_Not_Paid*Values_Entered,Payment_Number,""), "")</f>
        <v>70</v>
      </c>
      <c r="C83" s="232">
        <f>IFERROR(IF(Loan_Not_Paid*Values_Entered,Payment_Date,""), "")</f>
        <v>47073</v>
      </c>
      <c r="D83" s="131">
        <f>IFERROR(IF(Loan_Not_Paid*Values_Entered,Beginning_Balance,""), "")</f>
        <v>506544.84581547906</v>
      </c>
      <c r="E83" s="131">
        <f>IFERROR(IF(Loan_Not_Paid*Values_Entered,Monthly_Payment,""), "")</f>
        <v>2030.4098212519966</v>
      </c>
      <c r="F83" s="131">
        <f>IFERROR(IF(Loan_Not_Paid*Values_Entered,Principal,""), "")</f>
        <v>1481.6529049518906</v>
      </c>
      <c r="G83" s="131">
        <f>IFERROR(IF(Loan_Not_Paid*Values_Entered,Interest,""), "")</f>
        <v>548.75691630010624</v>
      </c>
      <c r="H83" s="130">
        <f>IFERROR(IF(Loan_Not_Paid*Values_Entered,Ending_Balance,""), "")</f>
        <v>505063.19291052711</v>
      </c>
      <c r="I83" s="229"/>
    </row>
    <row r="84" spans="2:9" s="129" customFormat="1" ht="20.100000000000001" customHeight="1" x14ac:dyDescent="0.25">
      <c r="B84" s="223">
        <f>IFERROR(IF(Loan_Not_Paid*Values_Entered,Payment_Number,""), "")</f>
        <v>71</v>
      </c>
      <c r="C84" s="232">
        <f>IFERROR(IF(Loan_Not_Paid*Values_Entered,Payment_Date,""), "")</f>
        <v>47103</v>
      </c>
      <c r="D84" s="131">
        <f>IFERROR(IF(Loan_Not_Paid*Values_Entered,Beginning_Balance,""), "")</f>
        <v>505063.19291052711</v>
      </c>
      <c r="E84" s="131">
        <f>IFERROR(IF(Loan_Not_Paid*Values_Entered,Monthly_Payment,""), "")</f>
        <v>2030.4098212519966</v>
      </c>
      <c r="F84" s="131">
        <f>IFERROR(IF(Loan_Not_Paid*Values_Entered,Principal,""), "")</f>
        <v>1483.258028932255</v>
      </c>
      <c r="G84" s="131">
        <f>IFERROR(IF(Loan_Not_Paid*Values_Entered,Interest,""), "")</f>
        <v>547.15179231974162</v>
      </c>
      <c r="H84" s="130">
        <f>IFERROR(IF(Loan_Not_Paid*Values_Entered,Ending_Balance,""), "")</f>
        <v>503579.93488159456</v>
      </c>
      <c r="I84" s="229"/>
    </row>
    <row r="85" spans="2:9" s="129" customFormat="1" ht="20.100000000000001" customHeight="1" x14ac:dyDescent="0.25">
      <c r="B85" s="223">
        <f>IFERROR(IF(Loan_Not_Paid*Values_Entered,Payment_Number,""), "")</f>
        <v>72</v>
      </c>
      <c r="C85" s="232">
        <f>IFERROR(IF(Loan_Not_Paid*Values_Entered,Payment_Date,""), "")</f>
        <v>47134</v>
      </c>
      <c r="D85" s="131">
        <f>IFERROR(IF(Loan_Not_Paid*Values_Entered,Beginning_Balance,""), "")</f>
        <v>503579.93488159456</v>
      </c>
      <c r="E85" s="131">
        <f>IFERROR(IF(Loan_Not_Paid*Values_Entered,Monthly_Payment,""), "")</f>
        <v>2030.4098212519966</v>
      </c>
      <c r="F85" s="131">
        <f>IFERROR(IF(Loan_Not_Paid*Values_Entered,Principal,""), "")</f>
        <v>1484.8648917969317</v>
      </c>
      <c r="G85" s="131">
        <f>IFERROR(IF(Loan_Not_Paid*Values_Entered,Interest,""), "")</f>
        <v>545.54492945506513</v>
      </c>
      <c r="H85" s="130">
        <f>IFERROR(IF(Loan_Not_Paid*Values_Entered,Ending_Balance,""), "")</f>
        <v>502095.06998979754</v>
      </c>
      <c r="I85" s="229"/>
    </row>
    <row r="86" spans="2:9" s="129" customFormat="1" ht="20.100000000000001" customHeight="1" x14ac:dyDescent="0.25">
      <c r="B86" s="223">
        <f>IFERROR(IF(Loan_Not_Paid*Values_Entered,Payment_Number,""), "")</f>
        <v>73</v>
      </c>
      <c r="C86" s="232">
        <f>IFERROR(IF(Loan_Not_Paid*Values_Entered,Payment_Date,""), "")</f>
        <v>47165</v>
      </c>
      <c r="D86" s="131">
        <f>IFERROR(IF(Loan_Not_Paid*Values_Entered,Beginning_Balance,""), "")</f>
        <v>502095.06998979754</v>
      </c>
      <c r="E86" s="131">
        <f>IFERROR(IF(Loan_Not_Paid*Values_Entered,Monthly_Payment,""), "")</f>
        <v>2030.4098212519966</v>
      </c>
      <c r="F86" s="131">
        <f>IFERROR(IF(Loan_Not_Paid*Values_Entered,Principal,""), "")</f>
        <v>1486.4734954297116</v>
      </c>
      <c r="G86" s="131">
        <f>IFERROR(IF(Loan_Not_Paid*Values_Entered,Interest,""), "")</f>
        <v>543.93632582228508</v>
      </c>
      <c r="H86" s="130">
        <f>IFERROR(IF(Loan_Not_Paid*Values_Entered,Ending_Balance,""), "")</f>
        <v>500608.59649436793</v>
      </c>
      <c r="I86" s="229"/>
    </row>
    <row r="87" spans="2:9" s="129" customFormat="1" ht="20.100000000000001" customHeight="1" x14ac:dyDescent="0.25">
      <c r="B87" s="223">
        <f>IFERROR(IF(Loan_Not_Paid*Values_Entered,Payment_Number,""), "")</f>
        <v>74</v>
      </c>
      <c r="C87" s="232">
        <f>IFERROR(IF(Loan_Not_Paid*Values_Entered,Payment_Date,""), "")</f>
        <v>47193</v>
      </c>
      <c r="D87" s="131">
        <f>IFERROR(IF(Loan_Not_Paid*Values_Entered,Beginning_Balance,""), "")</f>
        <v>500608.59649436793</v>
      </c>
      <c r="E87" s="131">
        <f>IFERROR(IF(Loan_Not_Paid*Values_Entered,Monthly_Payment,""), "")</f>
        <v>2030.4098212519966</v>
      </c>
      <c r="F87" s="131">
        <f>IFERROR(IF(Loan_Not_Paid*Values_Entered,Principal,""), "")</f>
        <v>1488.0838417164271</v>
      </c>
      <c r="G87" s="131">
        <f>IFERROR(IF(Loan_Not_Paid*Values_Entered,Interest,""), "")</f>
        <v>542.32597953556956</v>
      </c>
      <c r="H87" s="130">
        <f>IFERROR(IF(Loan_Not_Paid*Values_Entered,Ending_Balance,""), "")</f>
        <v>499120.51265265117</v>
      </c>
      <c r="I87" s="229"/>
    </row>
    <row r="88" spans="2:9" s="129" customFormat="1" ht="20.100000000000001" customHeight="1" x14ac:dyDescent="0.25">
      <c r="B88" s="223">
        <f>IFERROR(IF(Loan_Not_Paid*Values_Entered,Payment_Number,""), "")</f>
        <v>75</v>
      </c>
      <c r="C88" s="232">
        <f>IFERROR(IF(Loan_Not_Paid*Values_Entered,Payment_Date,""), "")</f>
        <v>47224</v>
      </c>
      <c r="D88" s="131">
        <f>IFERROR(IF(Loan_Not_Paid*Values_Entered,Beginning_Balance,""), "")</f>
        <v>499120.51265265117</v>
      </c>
      <c r="E88" s="131">
        <f>IFERROR(IF(Loan_Not_Paid*Values_Entered,Monthly_Payment,""), "")</f>
        <v>2030.4098212519966</v>
      </c>
      <c r="F88" s="131">
        <f>IFERROR(IF(Loan_Not_Paid*Values_Entered,Principal,""), "")</f>
        <v>1489.6959325449534</v>
      </c>
      <c r="G88" s="131">
        <f>IFERROR(IF(Loan_Not_Paid*Values_Entered,Interest,""), "")</f>
        <v>540.71388870704345</v>
      </c>
      <c r="H88" s="130">
        <f>IFERROR(IF(Loan_Not_Paid*Values_Entered,Ending_Balance,""), "")</f>
        <v>497630.81672010652</v>
      </c>
      <c r="I88" s="229"/>
    </row>
    <row r="89" spans="2:9" s="129" customFormat="1" ht="20.100000000000001" customHeight="1" x14ac:dyDescent="0.25">
      <c r="B89" s="223">
        <f>IFERROR(IF(Loan_Not_Paid*Values_Entered,Payment_Number,""), "")</f>
        <v>76</v>
      </c>
      <c r="C89" s="232">
        <f>IFERROR(IF(Loan_Not_Paid*Values_Entered,Payment_Date,""), "")</f>
        <v>47254</v>
      </c>
      <c r="D89" s="131">
        <f>IFERROR(IF(Loan_Not_Paid*Values_Entered,Beginning_Balance,""), "")</f>
        <v>497630.81672010652</v>
      </c>
      <c r="E89" s="131">
        <f>IFERROR(IF(Loan_Not_Paid*Values_Entered,Monthly_Payment,""), "")</f>
        <v>2030.4098212519966</v>
      </c>
      <c r="F89" s="131">
        <f>IFERROR(IF(Loan_Not_Paid*Values_Entered,Principal,""), "")</f>
        <v>1491.3097698052102</v>
      </c>
      <c r="G89" s="131">
        <f>IFERROR(IF(Loan_Not_Paid*Values_Entered,Interest,""), "")</f>
        <v>539.10005144678644</v>
      </c>
      <c r="H89" s="130">
        <f>IFERROR(IF(Loan_Not_Paid*Values_Entered,Ending_Balance,""), "")</f>
        <v>496139.50695030123</v>
      </c>
      <c r="I89" s="229"/>
    </row>
    <row r="90" spans="2:9" s="129" customFormat="1" ht="20.100000000000001" customHeight="1" x14ac:dyDescent="0.25">
      <c r="B90" s="223">
        <f>IFERROR(IF(Loan_Not_Paid*Values_Entered,Payment_Number,""), "")</f>
        <v>77</v>
      </c>
      <c r="C90" s="232">
        <f>IFERROR(IF(Loan_Not_Paid*Values_Entered,Payment_Date,""), "")</f>
        <v>47285</v>
      </c>
      <c r="D90" s="131">
        <f>IFERROR(IF(Loan_Not_Paid*Values_Entered,Beginning_Balance,""), "")</f>
        <v>496139.50695030123</v>
      </c>
      <c r="E90" s="131">
        <f>IFERROR(IF(Loan_Not_Paid*Values_Entered,Monthly_Payment,""), "")</f>
        <v>2030.4098212519966</v>
      </c>
      <c r="F90" s="131">
        <f>IFERROR(IF(Loan_Not_Paid*Values_Entered,Principal,""), "")</f>
        <v>1492.925355389166</v>
      </c>
      <c r="G90" s="131">
        <f>IFERROR(IF(Loan_Not_Paid*Values_Entered,Interest,""), "")</f>
        <v>537.48446586283069</v>
      </c>
      <c r="H90" s="130">
        <f>IFERROR(IF(Loan_Not_Paid*Values_Entered,Ending_Balance,""), "")</f>
        <v>494646.5815949121</v>
      </c>
      <c r="I90" s="229"/>
    </row>
    <row r="91" spans="2:9" s="129" customFormat="1" ht="20.100000000000001" customHeight="1" x14ac:dyDescent="0.25">
      <c r="B91" s="223">
        <f>IFERROR(IF(Loan_Not_Paid*Values_Entered,Payment_Number,""), "")</f>
        <v>78</v>
      </c>
      <c r="C91" s="232">
        <f>IFERROR(IF(Loan_Not_Paid*Values_Entered,Payment_Date,""), "")</f>
        <v>47315</v>
      </c>
      <c r="D91" s="131">
        <f>IFERROR(IF(Loan_Not_Paid*Values_Entered,Beginning_Balance,""), "")</f>
        <v>494646.5815949121</v>
      </c>
      <c r="E91" s="131">
        <f>IFERROR(IF(Loan_Not_Paid*Values_Entered,Monthly_Payment,""), "")</f>
        <v>2030.4098212519966</v>
      </c>
      <c r="F91" s="131">
        <f>IFERROR(IF(Loan_Not_Paid*Values_Entered,Principal,""), "")</f>
        <v>1494.5426911908373</v>
      </c>
      <c r="G91" s="131">
        <f>IFERROR(IF(Loan_Not_Paid*Values_Entered,Interest,""), "")</f>
        <v>535.86713006115906</v>
      </c>
      <c r="H91" s="130">
        <f>IFERROR(IF(Loan_Not_Paid*Values_Entered,Ending_Balance,""), "")</f>
        <v>493152.03890372103</v>
      </c>
      <c r="I91" s="229"/>
    </row>
    <row r="92" spans="2:9" s="129" customFormat="1" ht="20.100000000000001" customHeight="1" x14ac:dyDescent="0.25">
      <c r="B92" s="223">
        <f>IFERROR(IF(Loan_Not_Paid*Values_Entered,Payment_Number,""), "")</f>
        <v>79</v>
      </c>
      <c r="C92" s="232">
        <f>IFERROR(IF(Loan_Not_Paid*Values_Entered,Payment_Date,""), "")</f>
        <v>47346</v>
      </c>
      <c r="D92" s="131">
        <f>IFERROR(IF(Loan_Not_Paid*Values_Entered,Beginning_Balance,""), "")</f>
        <v>493152.03890372103</v>
      </c>
      <c r="E92" s="131">
        <f>IFERROR(IF(Loan_Not_Paid*Values_Entered,Monthly_Payment,""), "")</f>
        <v>2030.4098212519966</v>
      </c>
      <c r="F92" s="131">
        <f>IFERROR(IF(Loan_Not_Paid*Values_Entered,Principal,""), "")</f>
        <v>1496.1617791062943</v>
      </c>
      <c r="G92" s="131">
        <f>IFERROR(IF(Loan_Not_Paid*Values_Entered,Interest,""), "")</f>
        <v>534.24804214570236</v>
      </c>
      <c r="H92" s="130">
        <f>IFERROR(IF(Loan_Not_Paid*Values_Entered,Ending_Balance,""), "")</f>
        <v>491655.87712461466</v>
      </c>
      <c r="I92" s="229"/>
    </row>
    <row r="93" spans="2:9" s="129" customFormat="1" ht="20.100000000000001" customHeight="1" x14ac:dyDescent="0.25">
      <c r="B93" s="223">
        <f>IFERROR(IF(Loan_Not_Paid*Values_Entered,Payment_Number,""), "")</f>
        <v>80</v>
      </c>
      <c r="C93" s="232">
        <f>IFERROR(IF(Loan_Not_Paid*Values_Entered,Payment_Date,""), "")</f>
        <v>47377</v>
      </c>
      <c r="D93" s="131">
        <f>IFERROR(IF(Loan_Not_Paid*Values_Entered,Beginning_Balance,""), "")</f>
        <v>491655.87712461466</v>
      </c>
      <c r="E93" s="131">
        <f>IFERROR(IF(Loan_Not_Paid*Values_Entered,Monthly_Payment,""), "")</f>
        <v>2030.4098212519966</v>
      </c>
      <c r="F93" s="131">
        <f>IFERROR(IF(Loan_Not_Paid*Values_Entered,Principal,""), "")</f>
        <v>1497.7826210336596</v>
      </c>
      <c r="G93" s="131">
        <f>IFERROR(IF(Loan_Not_Paid*Values_Entered,Interest,""), "")</f>
        <v>532.62720021833729</v>
      </c>
      <c r="H93" s="130">
        <f>IFERROR(IF(Loan_Not_Paid*Values_Entered,Ending_Balance,""), "")</f>
        <v>490158.09450358071</v>
      </c>
      <c r="I93" s="229"/>
    </row>
    <row r="94" spans="2:9" s="129" customFormat="1" ht="20.100000000000001" customHeight="1" x14ac:dyDescent="0.25">
      <c r="B94" s="223">
        <f>IFERROR(IF(Loan_Not_Paid*Values_Entered,Payment_Number,""), "")</f>
        <v>81</v>
      </c>
      <c r="C94" s="232">
        <f>IFERROR(IF(Loan_Not_Paid*Values_Entered,Payment_Date,""), "")</f>
        <v>47407</v>
      </c>
      <c r="D94" s="131">
        <f>IFERROR(IF(Loan_Not_Paid*Values_Entered,Beginning_Balance,""), "")</f>
        <v>490158.09450358071</v>
      </c>
      <c r="E94" s="131">
        <f>IFERROR(IF(Loan_Not_Paid*Values_Entered,Monthly_Payment,""), "")</f>
        <v>2030.4098212519966</v>
      </c>
      <c r="F94" s="131">
        <f>IFERROR(IF(Loan_Not_Paid*Values_Entered,Principal,""), "")</f>
        <v>1499.4052188731125</v>
      </c>
      <c r="G94" s="131">
        <f>IFERROR(IF(Loan_Not_Paid*Values_Entered,Interest,""), "")</f>
        <v>531.00460237888421</v>
      </c>
      <c r="H94" s="130">
        <f>IFERROR(IF(Loan_Not_Paid*Values_Entered,Ending_Balance,""), "")</f>
        <v>488658.68928470759</v>
      </c>
      <c r="I94" s="229"/>
    </row>
    <row r="95" spans="2:9" s="129" customFormat="1" ht="20.100000000000001" customHeight="1" x14ac:dyDescent="0.25">
      <c r="B95" s="223">
        <f>IFERROR(IF(Loan_Not_Paid*Values_Entered,Payment_Number,""), "")</f>
        <v>82</v>
      </c>
      <c r="C95" s="232">
        <f>IFERROR(IF(Loan_Not_Paid*Values_Entered,Payment_Date,""), "")</f>
        <v>47438</v>
      </c>
      <c r="D95" s="131">
        <f>IFERROR(IF(Loan_Not_Paid*Values_Entered,Beginning_Balance,""), "")</f>
        <v>488658.68928470759</v>
      </c>
      <c r="E95" s="131">
        <f>IFERROR(IF(Loan_Not_Paid*Values_Entered,Monthly_Payment,""), "")</f>
        <v>2030.4098212519966</v>
      </c>
      <c r="F95" s="131">
        <f>IFERROR(IF(Loan_Not_Paid*Values_Entered,Principal,""), "")</f>
        <v>1501.0295745268918</v>
      </c>
      <c r="G95" s="131">
        <f>IFERROR(IF(Loan_Not_Paid*Values_Entered,Interest,""), "")</f>
        <v>529.38024672510483</v>
      </c>
      <c r="H95" s="130">
        <f>IFERROR(IF(Loan_Not_Paid*Values_Entered,Ending_Balance,""), "")</f>
        <v>487157.65971018071</v>
      </c>
      <c r="I95" s="229"/>
    </row>
    <row r="96" spans="2:9" s="129" customFormat="1" ht="20.100000000000001" customHeight="1" x14ac:dyDescent="0.25">
      <c r="B96" s="223">
        <f>IFERROR(IF(Loan_Not_Paid*Values_Entered,Payment_Number,""), "")</f>
        <v>83</v>
      </c>
      <c r="C96" s="232">
        <f>IFERROR(IF(Loan_Not_Paid*Values_Entered,Payment_Date,""), "")</f>
        <v>47468</v>
      </c>
      <c r="D96" s="131">
        <f>IFERROR(IF(Loan_Not_Paid*Values_Entered,Beginning_Balance,""), "")</f>
        <v>487157.65971018071</v>
      </c>
      <c r="E96" s="131">
        <f>IFERROR(IF(Loan_Not_Paid*Values_Entered,Monthly_Payment,""), "")</f>
        <v>2030.4098212519966</v>
      </c>
      <c r="F96" s="131">
        <f>IFERROR(IF(Loan_Not_Paid*Values_Entered,Principal,""), "")</f>
        <v>1502.6556898992958</v>
      </c>
      <c r="G96" s="131">
        <f>IFERROR(IF(Loan_Not_Paid*Values_Entered,Interest,""), "")</f>
        <v>527.75413135270082</v>
      </c>
      <c r="H96" s="130">
        <f>IFERROR(IF(Loan_Not_Paid*Values_Entered,Ending_Balance,""), "")</f>
        <v>485655.00402028125</v>
      </c>
      <c r="I96" s="229"/>
    </row>
    <row r="97" spans="2:9" s="129" customFormat="1" ht="20.100000000000001" customHeight="1" x14ac:dyDescent="0.25">
      <c r="B97" s="223">
        <f>IFERROR(IF(Loan_Not_Paid*Values_Entered,Payment_Number,""), "")</f>
        <v>84</v>
      </c>
      <c r="C97" s="232">
        <f>IFERROR(IF(Loan_Not_Paid*Values_Entered,Payment_Date,""), "")</f>
        <v>47499</v>
      </c>
      <c r="D97" s="131">
        <f>IFERROR(IF(Loan_Not_Paid*Values_Entered,Beginning_Balance,""), "")</f>
        <v>485655.00402028125</v>
      </c>
      <c r="E97" s="131">
        <f>IFERROR(IF(Loan_Not_Paid*Values_Entered,Monthly_Payment,""), "")</f>
        <v>2030.4098212519966</v>
      </c>
      <c r="F97" s="131">
        <f>IFERROR(IF(Loan_Not_Paid*Values_Entered,Principal,""), "")</f>
        <v>1504.2835668966868</v>
      </c>
      <c r="G97" s="131">
        <f>IFERROR(IF(Loan_Not_Paid*Values_Entered,Interest,""), "")</f>
        <v>526.12625435530981</v>
      </c>
      <c r="H97" s="130">
        <f>IFERROR(IF(Loan_Not_Paid*Values_Entered,Ending_Balance,""), "")</f>
        <v>484150.72045338468</v>
      </c>
      <c r="I97" s="229"/>
    </row>
    <row r="98" spans="2:9" s="129" customFormat="1" ht="20.100000000000001" customHeight="1" x14ac:dyDescent="0.25">
      <c r="B98" s="223">
        <f>IFERROR(IF(Loan_Not_Paid*Values_Entered,Payment_Number,""), "")</f>
        <v>85</v>
      </c>
      <c r="C98" s="232">
        <f>IFERROR(IF(Loan_Not_Paid*Values_Entered,Payment_Date,""), "")</f>
        <v>47530</v>
      </c>
      <c r="D98" s="131">
        <f>IFERROR(IF(Loan_Not_Paid*Values_Entered,Beginning_Balance,""), "")</f>
        <v>484150.72045338468</v>
      </c>
      <c r="E98" s="131">
        <f>IFERROR(IF(Loan_Not_Paid*Values_Entered,Monthly_Payment,""), "")</f>
        <v>2030.4098212519966</v>
      </c>
      <c r="F98" s="131">
        <f>IFERROR(IF(Loan_Not_Paid*Values_Entered,Principal,""), "")</f>
        <v>1505.9132074274914</v>
      </c>
      <c r="G98" s="131">
        <f>IFERROR(IF(Loan_Not_Paid*Values_Entered,Interest,""), "")</f>
        <v>524.49661382450518</v>
      </c>
      <c r="H98" s="130">
        <f>IFERROR(IF(Loan_Not_Paid*Values_Entered,Ending_Balance,""), "")</f>
        <v>482644.80724595732</v>
      </c>
      <c r="I98" s="229"/>
    </row>
    <row r="99" spans="2:9" s="129" customFormat="1" ht="20.100000000000001" customHeight="1" x14ac:dyDescent="0.25">
      <c r="B99" s="223">
        <f>IFERROR(IF(Loan_Not_Paid*Values_Entered,Payment_Number,""), "")</f>
        <v>86</v>
      </c>
      <c r="C99" s="232">
        <f>IFERROR(IF(Loan_Not_Paid*Values_Entered,Payment_Date,""), "")</f>
        <v>47558</v>
      </c>
      <c r="D99" s="131">
        <f>IFERROR(IF(Loan_Not_Paid*Values_Entered,Beginning_Balance,""), "")</f>
        <v>482644.80724595732</v>
      </c>
      <c r="E99" s="131">
        <f>IFERROR(IF(Loan_Not_Paid*Values_Entered,Monthly_Payment,""), "")</f>
        <v>2030.4098212519966</v>
      </c>
      <c r="F99" s="131">
        <f>IFERROR(IF(Loan_Not_Paid*Values_Entered,Principal,""), "")</f>
        <v>1507.5446134022047</v>
      </c>
      <c r="G99" s="131">
        <f>IFERROR(IF(Loan_Not_Paid*Values_Entered,Interest,""), "")</f>
        <v>522.86520784979189</v>
      </c>
      <c r="H99" s="130">
        <f>IFERROR(IF(Loan_Not_Paid*Values_Entered,Ending_Balance,""), "")</f>
        <v>481137.26263255498</v>
      </c>
      <c r="I99" s="229"/>
    </row>
    <row r="100" spans="2:9" s="129" customFormat="1" ht="20.100000000000001" customHeight="1" x14ac:dyDescent="0.25">
      <c r="B100" s="223">
        <f>IFERROR(IF(Loan_Not_Paid*Values_Entered,Payment_Number,""), "")</f>
        <v>87</v>
      </c>
      <c r="C100" s="232">
        <f>IFERROR(IF(Loan_Not_Paid*Values_Entered,Payment_Date,""), "")</f>
        <v>47589</v>
      </c>
      <c r="D100" s="131">
        <f>IFERROR(IF(Loan_Not_Paid*Values_Entered,Beginning_Balance,""), "")</f>
        <v>481137.26263255498</v>
      </c>
      <c r="E100" s="131">
        <f>IFERROR(IF(Loan_Not_Paid*Values_Entered,Monthly_Payment,""), "")</f>
        <v>2030.4098212519966</v>
      </c>
      <c r="F100" s="131">
        <f>IFERROR(IF(Loan_Not_Paid*Values_Entered,Principal,""), "")</f>
        <v>1509.1777867333903</v>
      </c>
      <c r="G100" s="131">
        <f>IFERROR(IF(Loan_Not_Paid*Values_Entered,Interest,""), "")</f>
        <v>521.23203451860627</v>
      </c>
      <c r="H100" s="130">
        <f>IFERROR(IF(Loan_Not_Paid*Values_Entered,Ending_Balance,""), "")</f>
        <v>479628.08484582108</v>
      </c>
      <c r="I100" s="229"/>
    </row>
    <row r="101" spans="2:9" s="129" customFormat="1" ht="20.100000000000001" customHeight="1" x14ac:dyDescent="0.25">
      <c r="B101" s="223">
        <f>IFERROR(IF(Loan_Not_Paid*Values_Entered,Payment_Number,""), "")</f>
        <v>88</v>
      </c>
      <c r="C101" s="232">
        <f>IFERROR(IF(Loan_Not_Paid*Values_Entered,Payment_Date,""), "")</f>
        <v>47619</v>
      </c>
      <c r="D101" s="131">
        <f>IFERROR(IF(Loan_Not_Paid*Values_Entered,Beginning_Balance,""), "")</f>
        <v>479628.08484582108</v>
      </c>
      <c r="E101" s="131">
        <f>IFERROR(IF(Loan_Not_Paid*Values_Entered,Monthly_Payment,""), "")</f>
        <v>2030.4098212519966</v>
      </c>
      <c r="F101" s="131">
        <f>IFERROR(IF(Loan_Not_Paid*Values_Entered,Principal,""), "")</f>
        <v>1510.8127293356849</v>
      </c>
      <c r="G101" s="131">
        <f>IFERROR(IF(Loan_Not_Paid*Values_Entered,Interest,""), "")</f>
        <v>519.5970919163118</v>
      </c>
      <c r="H101" s="130">
        <f>IFERROR(IF(Loan_Not_Paid*Values_Entered,Ending_Balance,""), "")</f>
        <v>478117.27211648528</v>
      </c>
      <c r="I101" s="229"/>
    </row>
    <row r="102" spans="2:9" s="129" customFormat="1" ht="20.100000000000001" customHeight="1" x14ac:dyDescent="0.25">
      <c r="B102" s="223">
        <f>IFERROR(IF(Loan_Not_Paid*Values_Entered,Payment_Number,""), "")</f>
        <v>89</v>
      </c>
      <c r="C102" s="232">
        <f>IFERROR(IF(Loan_Not_Paid*Values_Entered,Payment_Date,""), "")</f>
        <v>47650</v>
      </c>
      <c r="D102" s="131">
        <f>IFERROR(IF(Loan_Not_Paid*Values_Entered,Beginning_Balance,""), "")</f>
        <v>478117.27211648528</v>
      </c>
      <c r="E102" s="131">
        <f>IFERROR(IF(Loan_Not_Paid*Values_Entered,Monthly_Payment,""), "")</f>
        <v>2030.4098212519966</v>
      </c>
      <c r="F102" s="131">
        <f>IFERROR(IF(Loan_Not_Paid*Values_Entered,Principal,""), "")</f>
        <v>1512.4494431257986</v>
      </c>
      <c r="G102" s="131">
        <f>IFERROR(IF(Loan_Not_Paid*Values_Entered,Interest,""), "")</f>
        <v>517.96037812619818</v>
      </c>
      <c r="H102" s="130">
        <f>IFERROR(IF(Loan_Not_Paid*Values_Entered,Ending_Balance,""), "")</f>
        <v>476604.82267335983</v>
      </c>
      <c r="I102" s="229"/>
    </row>
    <row r="103" spans="2:9" s="129" customFormat="1" ht="20.100000000000001" customHeight="1" x14ac:dyDescent="0.25">
      <c r="B103" s="223">
        <f>IFERROR(IF(Loan_Not_Paid*Values_Entered,Payment_Number,""), "")</f>
        <v>90</v>
      </c>
      <c r="C103" s="232">
        <f>IFERROR(IF(Loan_Not_Paid*Values_Entered,Payment_Date,""), "")</f>
        <v>47680</v>
      </c>
      <c r="D103" s="131">
        <f>IFERROR(IF(Loan_Not_Paid*Values_Entered,Beginning_Balance,""), "")</f>
        <v>476604.82267335983</v>
      </c>
      <c r="E103" s="131">
        <f>IFERROR(IF(Loan_Not_Paid*Values_Entered,Monthly_Payment,""), "")</f>
        <v>2030.4098212519966</v>
      </c>
      <c r="F103" s="131">
        <f>IFERROR(IF(Loan_Not_Paid*Values_Entered,Principal,""), "")</f>
        <v>1514.0879300225181</v>
      </c>
      <c r="G103" s="131">
        <f>IFERROR(IF(Loan_Not_Paid*Values_Entered,Interest,""), "")</f>
        <v>516.32189122947852</v>
      </c>
      <c r="H103" s="130">
        <f>IFERROR(IF(Loan_Not_Paid*Values_Entered,Ending_Balance,""), "")</f>
        <v>475090.73474333691</v>
      </c>
      <c r="I103" s="229"/>
    </row>
    <row r="104" spans="2:9" s="129" customFormat="1" ht="20.100000000000001" customHeight="1" x14ac:dyDescent="0.25">
      <c r="B104" s="223">
        <f>IFERROR(IF(Loan_Not_Paid*Values_Entered,Payment_Number,""), "")</f>
        <v>91</v>
      </c>
      <c r="C104" s="232">
        <f>IFERROR(IF(Loan_Not_Paid*Values_Entered,Payment_Date,""), "")</f>
        <v>47711</v>
      </c>
      <c r="D104" s="131">
        <f>IFERROR(IF(Loan_Not_Paid*Values_Entered,Beginning_Balance,""), "")</f>
        <v>475090.73474333691</v>
      </c>
      <c r="E104" s="131">
        <f>IFERROR(IF(Loan_Not_Paid*Values_Entered,Monthly_Payment,""), "")</f>
        <v>2030.4098212519966</v>
      </c>
      <c r="F104" s="131">
        <f>IFERROR(IF(Loan_Not_Paid*Values_Entered,Principal,""), "")</f>
        <v>1515.7281919467093</v>
      </c>
      <c r="G104" s="131">
        <f>IFERROR(IF(Loan_Not_Paid*Values_Entered,Interest,""), "")</f>
        <v>514.68162930528752</v>
      </c>
      <c r="H104" s="130">
        <f>IFERROR(IF(Loan_Not_Paid*Values_Entered,Ending_Balance,""), "")</f>
        <v>473575.00655139075</v>
      </c>
      <c r="I104" s="229"/>
    </row>
    <row r="105" spans="2:9" s="129" customFormat="1" ht="20.100000000000001" customHeight="1" x14ac:dyDescent="0.25">
      <c r="B105" s="223">
        <f>IFERROR(IF(Loan_Not_Paid*Values_Entered,Payment_Number,""), "")</f>
        <v>92</v>
      </c>
      <c r="C105" s="232">
        <f>IFERROR(IF(Loan_Not_Paid*Values_Entered,Payment_Date,""), "")</f>
        <v>47742</v>
      </c>
      <c r="D105" s="131">
        <f>IFERROR(IF(Loan_Not_Paid*Values_Entered,Beginning_Balance,""), "")</f>
        <v>473575.00655139075</v>
      </c>
      <c r="E105" s="131">
        <f>IFERROR(IF(Loan_Not_Paid*Values_Entered,Monthly_Payment,""), "")</f>
        <v>2030.4098212519966</v>
      </c>
      <c r="F105" s="131">
        <f>IFERROR(IF(Loan_Not_Paid*Values_Entered,Principal,""), "")</f>
        <v>1517.370230821318</v>
      </c>
      <c r="G105" s="131">
        <f>IFERROR(IF(Loan_Not_Paid*Values_Entered,Interest,""), "")</f>
        <v>513.03959043067857</v>
      </c>
      <c r="H105" s="130">
        <f>IFERROR(IF(Loan_Not_Paid*Values_Entered,Ending_Balance,""), "")</f>
        <v>472057.63632056903</v>
      </c>
      <c r="I105" s="229"/>
    </row>
    <row r="106" spans="2:9" s="129" customFormat="1" ht="20.100000000000001" customHeight="1" x14ac:dyDescent="0.25">
      <c r="B106" s="223">
        <f>IFERROR(IF(Loan_Not_Paid*Values_Entered,Payment_Number,""), "")</f>
        <v>93</v>
      </c>
      <c r="C106" s="232">
        <f>IFERROR(IF(Loan_Not_Paid*Values_Entered,Payment_Date,""), "")</f>
        <v>47772</v>
      </c>
      <c r="D106" s="131">
        <f>IFERROR(IF(Loan_Not_Paid*Values_Entered,Beginning_Balance,""), "")</f>
        <v>472057.63632056903</v>
      </c>
      <c r="E106" s="131">
        <f>IFERROR(IF(Loan_Not_Paid*Values_Entered,Monthly_Payment,""), "")</f>
        <v>2030.4098212519966</v>
      </c>
      <c r="F106" s="131">
        <f>IFERROR(IF(Loan_Not_Paid*Values_Entered,Principal,""), "")</f>
        <v>1519.0140485713746</v>
      </c>
      <c r="G106" s="131">
        <f>IFERROR(IF(Loan_Not_Paid*Values_Entered,Interest,""), "")</f>
        <v>511.39577268062197</v>
      </c>
      <c r="H106" s="130">
        <f>IFERROR(IF(Loan_Not_Paid*Values_Entered,Ending_Balance,""), "")</f>
        <v>470538.62227199803</v>
      </c>
      <c r="I106" s="229"/>
    </row>
    <row r="107" spans="2:9" s="129" customFormat="1" ht="20.100000000000001" customHeight="1" x14ac:dyDescent="0.25">
      <c r="B107" s="223">
        <f>IFERROR(IF(Loan_Not_Paid*Values_Entered,Payment_Number,""), "")</f>
        <v>94</v>
      </c>
      <c r="C107" s="232">
        <f>IFERROR(IF(Loan_Not_Paid*Values_Entered,Payment_Date,""), "")</f>
        <v>47803</v>
      </c>
      <c r="D107" s="131">
        <f>IFERROR(IF(Loan_Not_Paid*Values_Entered,Beginning_Balance,""), "")</f>
        <v>470538.62227199803</v>
      </c>
      <c r="E107" s="131">
        <f>IFERROR(IF(Loan_Not_Paid*Values_Entered,Monthly_Payment,""), "")</f>
        <v>2030.4098212519966</v>
      </c>
      <c r="F107" s="131">
        <f>IFERROR(IF(Loan_Not_Paid*Values_Entered,Principal,""), "")</f>
        <v>1520.6596471239936</v>
      </c>
      <c r="G107" s="131">
        <f>IFERROR(IF(Loan_Not_Paid*Values_Entered,Interest,""), "")</f>
        <v>509.75017412800321</v>
      </c>
      <c r="H107" s="130">
        <f>IFERROR(IF(Loan_Not_Paid*Values_Entered,Ending_Balance,""), "")</f>
        <v>469017.96262487315</v>
      </c>
      <c r="I107" s="229"/>
    </row>
    <row r="108" spans="2:9" s="129" customFormat="1" ht="20.100000000000001" customHeight="1" x14ac:dyDescent="0.25">
      <c r="B108" s="223">
        <f>IFERROR(IF(Loan_Not_Paid*Values_Entered,Payment_Number,""), "")</f>
        <v>95</v>
      </c>
      <c r="C108" s="232">
        <f>IFERROR(IF(Loan_Not_Paid*Values_Entered,Payment_Date,""), "")</f>
        <v>47833</v>
      </c>
      <c r="D108" s="131">
        <f>IFERROR(IF(Loan_Not_Paid*Values_Entered,Beginning_Balance,""), "")</f>
        <v>469017.96262487315</v>
      </c>
      <c r="E108" s="131">
        <f>IFERROR(IF(Loan_Not_Paid*Values_Entered,Monthly_Payment,""), "")</f>
        <v>2030.4098212519966</v>
      </c>
      <c r="F108" s="131">
        <f>IFERROR(IF(Loan_Not_Paid*Values_Entered,Principal,""), "")</f>
        <v>1522.3070284083778</v>
      </c>
      <c r="G108" s="131">
        <f>IFERROR(IF(Loan_Not_Paid*Values_Entered,Interest,""), "")</f>
        <v>508.10279284361872</v>
      </c>
      <c r="H108" s="130">
        <f>IFERROR(IF(Loan_Not_Paid*Values_Entered,Ending_Balance,""), "")</f>
        <v>467495.65559646511</v>
      </c>
      <c r="I108" s="229"/>
    </row>
    <row r="109" spans="2:9" s="129" customFormat="1" ht="20.100000000000001" customHeight="1" x14ac:dyDescent="0.25">
      <c r="B109" s="223">
        <f>IFERROR(IF(Loan_Not_Paid*Values_Entered,Payment_Number,""), "")</f>
        <v>96</v>
      </c>
      <c r="C109" s="232">
        <f>IFERROR(IF(Loan_Not_Paid*Values_Entered,Payment_Date,""), "")</f>
        <v>47864</v>
      </c>
      <c r="D109" s="131">
        <f>IFERROR(IF(Loan_Not_Paid*Values_Entered,Beginning_Balance,""), "")</f>
        <v>467495.65559646511</v>
      </c>
      <c r="E109" s="131">
        <f>IFERROR(IF(Loan_Not_Paid*Values_Entered,Monthly_Payment,""), "")</f>
        <v>2030.4098212519966</v>
      </c>
      <c r="F109" s="131">
        <f>IFERROR(IF(Loan_Not_Paid*Values_Entered,Principal,""), "")</f>
        <v>1523.9561943558203</v>
      </c>
      <c r="G109" s="131">
        <f>IFERROR(IF(Loan_Not_Paid*Values_Entered,Interest,""), "")</f>
        <v>506.45362689617639</v>
      </c>
      <c r="H109" s="130">
        <f>IFERROR(IF(Loan_Not_Paid*Values_Entered,Ending_Balance,""), "")</f>
        <v>465971.69940210896</v>
      </c>
      <c r="I109" s="229"/>
    </row>
    <row r="110" spans="2:9" s="129" customFormat="1" ht="20.100000000000001" customHeight="1" x14ac:dyDescent="0.25">
      <c r="B110" s="223">
        <f>IFERROR(IF(Loan_Not_Paid*Values_Entered,Payment_Number,""), "")</f>
        <v>97</v>
      </c>
      <c r="C110" s="232">
        <f>IFERROR(IF(Loan_Not_Paid*Values_Entered,Payment_Date,""), "")</f>
        <v>47895</v>
      </c>
      <c r="D110" s="131">
        <f>IFERROR(IF(Loan_Not_Paid*Values_Entered,Beginning_Balance,""), "")</f>
        <v>465971.69940210896</v>
      </c>
      <c r="E110" s="131">
        <f>IFERROR(IF(Loan_Not_Paid*Values_Entered,Monthly_Payment,""), "")</f>
        <v>2030.4098212519966</v>
      </c>
      <c r="F110" s="131">
        <f>IFERROR(IF(Loan_Not_Paid*Values_Entered,Principal,""), "")</f>
        <v>1525.6071468997059</v>
      </c>
      <c r="G110" s="131">
        <f>IFERROR(IF(Loan_Not_Paid*Values_Entered,Interest,""), "")</f>
        <v>504.80267435229098</v>
      </c>
      <c r="H110" s="130">
        <f>IFERROR(IF(Loan_Not_Paid*Values_Entered,Ending_Balance,""), "")</f>
        <v>464446.09225520957</v>
      </c>
      <c r="I110" s="229"/>
    </row>
    <row r="111" spans="2:9" s="129" customFormat="1" ht="20.100000000000001" customHeight="1" x14ac:dyDescent="0.25">
      <c r="B111" s="223">
        <f>IFERROR(IF(Loan_Not_Paid*Values_Entered,Payment_Number,""), "")</f>
        <v>98</v>
      </c>
      <c r="C111" s="232">
        <f>IFERROR(IF(Loan_Not_Paid*Values_Entered,Payment_Date,""), "")</f>
        <v>47923</v>
      </c>
      <c r="D111" s="131">
        <f>IFERROR(IF(Loan_Not_Paid*Values_Entered,Beginning_Balance,""), "")</f>
        <v>464446.09225520957</v>
      </c>
      <c r="E111" s="131">
        <f>IFERROR(IF(Loan_Not_Paid*Values_Entered,Monthly_Payment,""), "")</f>
        <v>2030.4098212519966</v>
      </c>
      <c r="F111" s="131">
        <f>IFERROR(IF(Loan_Not_Paid*Values_Entered,Principal,""), "")</f>
        <v>1527.2598879755139</v>
      </c>
      <c r="G111" s="131">
        <f>IFERROR(IF(Loan_Not_Paid*Values_Entered,Interest,""), "")</f>
        <v>503.1499332764829</v>
      </c>
      <c r="H111" s="130">
        <f>IFERROR(IF(Loan_Not_Paid*Values_Entered,Ending_Balance,""), "")</f>
        <v>462918.83236723347</v>
      </c>
      <c r="I111" s="229"/>
    </row>
    <row r="112" spans="2:9" s="129" customFormat="1" ht="20.100000000000001" customHeight="1" x14ac:dyDescent="0.25">
      <c r="B112" s="223">
        <f>IFERROR(IF(Loan_Not_Paid*Values_Entered,Payment_Number,""), "")</f>
        <v>99</v>
      </c>
      <c r="C112" s="232">
        <f>IFERROR(IF(Loan_Not_Paid*Values_Entered,Payment_Date,""), "")</f>
        <v>47954</v>
      </c>
      <c r="D112" s="131">
        <f>IFERROR(IF(Loan_Not_Paid*Values_Entered,Beginning_Balance,""), "")</f>
        <v>462918.83236723347</v>
      </c>
      <c r="E112" s="131">
        <f>IFERROR(IF(Loan_Not_Paid*Values_Entered,Monthly_Payment,""), "")</f>
        <v>2030.4098212519966</v>
      </c>
      <c r="F112" s="131">
        <f>IFERROR(IF(Loan_Not_Paid*Values_Entered,Principal,""), "")</f>
        <v>1528.9144195208205</v>
      </c>
      <c r="G112" s="131">
        <f>IFERROR(IF(Loan_Not_Paid*Values_Entered,Interest,""), "")</f>
        <v>501.49540173117612</v>
      </c>
      <c r="H112" s="130">
        <f>IFERROR(IF(Loan_Not_Paid*Values_Entered,Ending_Balance,""), "")</f>
        <v>461389.91794771282</v>
      </c>
      <c r="I112" s="229"/>
    </row>
    <row r="113" spans="2:9" s="129" customFormat="1" ht="20.100000000000001" customHeight="1" x14ac:dyDescent="0.25">
      <c r="B113" s="223">
        <f>IFERROR(IF(Loan_Not_Paid*Values_Entered,Payment_Number,""), "")</f>
        <v>100</v>
      </c>
      <c r="C113" s="232">
        <f>IFERROR(IF(Loan_Not_Paid*Values_Entered,Payment_Date,""), "")</f>
        <v>47984</v>
      </c>
      <c r="D113" s="131">
        <f>IFERROR(IF(Loan_Not_Paid*Values_Entered,Beginning_Balance,""), "")</f>
        <v>461389.91794771282</v>
      </c>
      <c r="E113" s="131">
        <f>IFERROR(IF(Loan_Not_Paid*Values_Entered,Monthly_Payment,""), "")</f>
        <v>2030.4098212519966</v>
      </c>
      <c r="F113" s="131">
        <f>IFERROR(IF(Loan_Not_Paid*Values_Entered,Principal,""), "")</f>
        <v>1530.5707434753015</v>
      </c>
      <c r="G113" s="131">
        <f>IFERROR(IF(Loan_Not_Paid*Values_Entered,Interest,""), "")</f>
        <v>499.83907777669515</v>
      </c>
      <c r="H113" s="130">
        <f>IFERROR(IF(Loan_Not_Paid*Values_Entered,Ending_Balance,""), "")</f>
        <v>459859.34720423754</v>
      </c>
      <c r="I113" s="229"/>
    </row>
    <row r="114" spans="2:9" s="129" customFormat="1" ht="20.100000000000001" customHeight="1" x14ac:dyDescent="0.25">
      <c r="B114" s="223">
        <f>IFERROR(IF(Loan_Not_Paid*Values_Entered,Payment_Number,""), "")</f>
        <v>101</v>
      </c>
      <c r="C114" s="232">
        <f>IFERROR(IF(Loan_Not_Paid*Values_Entered,Payment_Date,""), "")</f>
        <v>48015</v>
      </c>
      <c r="D114" s="131">
        <f>IFERROR(IF(Loan_Not_Paid*Values_Entered,Beginning_Balance,""), "")</f>
        <v>459859.34720423754</v>
      </c>
      <c r="E114" s="131">
        <f>IFERROR(IF(Loan_Not_Paid*Values_Entered,Monthly_Payment,""), "")</f>
        <v>2030.4098212519966</v>
      </c>
      <c r="F114" s="131">
        <f>IFERROR(IF(Loan_Not_Paid*Values_Entered,Principal,""), "")</f>
        <v>1532.2288617807328</v>
      </c>
      <c r="G114" s="131">
        <f>IFERROR(IF(Loan_Not_Paid*Values_Entered,Interest,""), "")</f>
        <v>498.18095947126358</v>
      </c>
      <c r="H114" s="130">
        <f>IFERROR(IF(Loan_Not_Paid*Values_Entered,Ending_Balance,""), "")</f>
        <v>458327.11834245676</v>
      </c>
      <c r="I114" s="229"/>
    </row>
    <row r="115" spans="2:9" s="129" customFormat="1" ht="20.100000000000001" customHeight="1" x14ac:dyDescent="0.25">
      <c r="B115" s="223">
        <f>IFERROR(IF(Loan_Not_Paid*Values_Entered,Payment_Number,""), "")</f>
        <v>102</v>
      </c>
      <c r="C115" s="232">
        <f>IFERROR(IF(Loan_Not_Paid*Values_Entered,Payment_Date,""), "")</f>
        <v>48045</v>
      </c>
      <c r="D115" s="131">
        <f>IFERROR(IF(Loan_Not_Paid*Values_Entered,Beginning_Balance,""), "")</f>
        <v>458327.11834245676</v>
      </c>
      <c r="E115" s="131">
        <f>IFERROR(IF(Loan_Not_Paid*Values_Entered,Monthly_Payment,""), "")</f>
        <v>2030.4098212519966</v>
      </c>
      <c r="F115" s="131">
        <f>IFERROR(IF(Loan_Not_Paid*Values_Entered,Principal,""), "")</f>
        <v>1533.8887763809955</v>
      </c>
      <c r="G115" s="131">
        <f>IFERROR(IF(Loan_Not_Paid*Values_Entered,Interest,""), "")</f>
        <v>496.5210448710011</v>
      </c>
      <c r="H115" s="130">
        <f>IFERROR(IF(Loan_Not_Paid*Values_Entered,Ending_Balance,""), "")</f>
        <v>456793.22956607584</v>
      </c>
      <c r="I115" s="229"/>
    </row>
    <row r="116" spans="2:9" s="129" customFormat="1" ht="20.100000000000001" customHeight="1" x14ac:dyDescent="0.25">
      <c r="B116" s="223">
        <f>IFERROR(IF(Loan_Not_Paid*Values_Entered,Payment_Number,""), "")</f>
        <v>103</v>
      </c>
      <c r="C116" s="232">
        <f>IFERROR(IF(Loan_Not_Paid*Values_Entered,Payment_Date,""), "")</f>
        <v>48076</v>
      </c>
      <c r="D116" s="131">
        <f>IFERROR(IF(Loan_Not_Paid*Values_Entered,Beginning_Balance,""), "")</f>
        <v>456793.22956607584</v>
      </c>
      <c r="E116" s="131">
        <f>IFERROR(IF(Loan_Not_Paid*Values_Entered,Monthly_Payment,""), "")</f>
        <v>2030.4098212519966</v>
      </c>
      <c r="F116" s="131">
        <f>IFERROR(IF(Loan_Not_Paid*Values_Entered,Principal,""), "")</f>
        <v>1535.5504892220749</v>
      </c>
      <c r="G116" s="131">
        <f>IFERROR(IF(Loan_Not_Paid*Values_Entered,Interest,""), "")</f>
        <v>494.8593320299218</v>
      </c>
      <c r="H116" s="130">
        <f>IFERROR(IF(Loan_Not_Paid*Values_Entered,Ending_Balance,""), "")</f>
        <v>455257.67907685362</v>
      </c>
      <c r="I116" s="229"/>
    </row>
    <row r="117" spans="2:9" s="129" customFormat="1" ht="20.100000000000001" customHeight="1" x14ac:dyDescent="0.25">
      <c r="B117" s="223">
        <f>IFERROR(IF(Loan_Not_Paid*Values_Entered,Payment_Number,""), "")</f>
        <v>104</v>
      </c>
      <c r="C117" s="232">
        <f>IFERROR(IF(Loan_Not_Paid*Values_Entered,Payment_Date,""), "")</f>
        <v>48107</v>
      </c>
      <c r="D117" s="131">
        <f>IFERROR(IF(Loan_Not_Paid*Values_Entered,Beginning_Balance,""), "")</f>
        <v>455257.67907685362</v>
      </c>
      <c r="E117" s="131">
        <f>IFERROR(IF(Loan_Not_Paid*Values_Entered,Monthly_Payment,""), "")</f>
        <v>2030.4098212519966</v>
      </c>
      <c r="F117" s="131">
        <f>IFERROR(IF(Loan_Not_Paid*Values_Entered,Principal,""), "")</f>
        <v>1537.2140022520655</v>
      </c>
      <c r="G117" s="131">
        <f>IFERROR(IF(Loan_Not_Paid*Values_Entered,Interest,""), "")</f>
        <v>493.19581899993102</v>
      </c>
      <c r="H117" s="130">
        <f>IFERROR(IF(Loan_Not_Paid*Values_Entered,Ending_Balance,""), "")</f>
        <v>453720.46507460123</v>
      </c>
      <c r="I117" s="229"/>
    </row>
    <row r="118" spans="2:9" s="129" customFormat="1" ht="20.100000000000001" customHeight="1" x14ac:dyDescent="0.25">
      <c r="B118" s="223">
        <f>IFERROR(IF(Loan_Not_Paid*Values_Entered,Payment_Number,""), "")</f>
        <v>105</v>
      </c>
      <c r="C118" s="232">
        <f>IFERROR(IF(Loan_Not_Paid*Values_Entered,Payment_Date,""), "")</f>
        <v>48137</v>
      </c>
      <c r="D118" s="131">
        <f>IFERROR(IF(Loan_Not_Paid*Values_Entered,Beginning_Balance,""), "")</f>
        <v>453720.46507460123</v>
      </c>
      <c r="E118" s="131">
        <f>IFERROR(IF(Loan_Not_Paid*Values_Entered,Monthly_Payment,""), "")</f>
        <v>2030.4098212519966</v>
      </c>
      <c r="F118" s="131">
        <f>IFERROR(IF(Loan_Not_Paid*Values_Entered,Principal,""), "")</f>
        <v>1538.8793174211719</v>
      </c>
      <c r="G118" s="131">
        <f>IFERROR(IF(Loan_Not_Paid*Values_Entered,Interest,""), "")</f>
        <v>491.53050383082473</v>
      </c>
      <c r="H118" s="130">
        <f>IFERROR(IF(Loan_Not_Paid*Values_Entered,Ending_Balance,""), "")</f>
        <v>452181.58575718012</v>
      </c>
      <c r="I118" s="229"/>
    </row>
    <row r="119" spans="2:9" s="129" customFormat="1" ht="20.100000000000001" customHeight="1" x14ac:dyDescent="0.25">
      <c r="B119" s="223">
        <f>IFERROR(IF(Loan_Not_Paid*Values_Entered,Payment_Number,""), "")</f>
        <v>106</v>
      </c>
      <c r="C119" s="232">
        <f>IFERROR(IF(Loan_Not_Paid*Values_Entered,Payment_Date,""), "")</f>
        <v>48168</v>
      </c>
      <c r="D119" s="131">
        <f>IFERROR(IF(Loan_Not_Paid*Values_Entered,Beginning_Balance,""), "")</f>
        <v>452181.58575718012</v>
      </c>
      <c r="E119" s="131">
        <f>IFERROR(IF(Loan_Not_Paid*Values_Entered,Monthly_Payment,""), "")</f>
        <v>2030.4098212519966</v>
      </c>
      <c r="F119" s="131">
        <f>IFERROR(IF(Loan_Not_Paid*Values_Entered,Principal,""), "")</f>
        <v>1540.5464366817116</v>
      </c>
      <c r="G119" s="131">
        <f>IFERROR(IF(Loan_Not_Paid*Values_Entered,Interest,""), "")</f>
        <v>489.86338457028512</v>
      </c>
      <c r="H119" s="130">
        <f>IFERROR(IF(Loan_Not_Paid*Values_Entered,Ending_Balance,""), "")</f>
        <v>450641.03932049847</v>
      </c>
      <c r="I119" s="229"/>
    </row>
    <row r="120" spans="2:9" s="129" customFormat="1" ht="20.100000000000001" customHeight="1" x14ac:dyDescent="0.25">
      <c r="B120" s="223">
        <f>IFERROR(IF(Loan_Not_Paid*Values_Entered,Payment_Number,""), "")</f>
        <v>107</v>
      </c>
      <c r="C120" s="232">
        <f>IFERROR(IF(Loan_Not_Paid*Values_Entered,Payment_Date,""), "")</f>
        <v>48198</v>
      </c>
      <c r="D120" s="131">
        <f>IFERROR(IF(Loan_Not_Paid*Values_Entered,Beginning_Balance,""), "")</f>
        <v>450641.03932049847</v>
      </c>
      <c r="E120" s="131">
        <f>IFERROR(IF(Loan_Not_Paid*Values_Entered,Monthly_Payment,""), "")</f>
        <v>2030.4098212519966</v>
      </c>
      <c r="F120" s="131">
        <f>IFERROR(IF(Loan_Not_Paid*Values_Entered,Principal,""), "")</f>
        <v>1542.2153619881167</v>
      </c>
      <c r="G120" s="131">
        <f>IFERROR(IF(Loan_Not_Paid*Values_Entered,Interest,""), "")</f>
        <v>488.19445926387993</v>
      </c>
      <c r="H120" s="130">
        <f>IFERROR(IF(Loan_Not_Paid*Values_Entered,Ending_Balance,""), "")</f>
        <v>449098.8239585103</v>
      </c>
      <c r="I120" s="229"/>
    </row>
    <row r="121" spans="2:9" s="129" customFormat="1" ht="20.100000000000001" customHeight="1" x14ac:dyDescent="0.25">
      <c r="B121" s="223">
        <f>IFERROR(IF(Loan_Not_Paid*Values_Entered,Payment_Number,""), "")</f>
        <v>108</v>
      </c>
      <c r="C121" s="232">
        <f>IFERROR(IF(Loan_Not_Paid*Values_Entered,Payment_Date,""), "")</f>
        <v>48229</v>
      </c>
      <c r="D121" s="131">
        <f>IFERROR(IF(Loan_Not_Paid*Values_Entered,Beginning_Balance,""), "")</f>
        <v>449098.8239585103</v>
      </c>
      <c r="E121" s="131">
        <f>IFERROR(IF(Loan_Not_Paid*Values_Entered,Monthly_Payment,""), "")</f>
        <v>2030.4098212519966</v>
      </c>
      <c r="F121" s="131">
        <f>IFERROR(IF(Loan_Not_Paid*Values_Entered,Principal,""), "")</f>
        <v>1543.8860952969371</v>
      </c>
      <c r="G121" s="131">
        <f>IFERROR(IF(Loan_Not_Paid*Values_Entered,Interest,""), "")</f>
        <v>486.52372595505943</v>
      </c>
      <c r="H121" s="130">
        <f>IFERROR(IF(Loan_Not_Paid*Values_Entered,Ending_Balance,""), "")</f>
        <v>447554.93786321324</v>
      </c>
      <c r="I121" s="229"/>
    </row>
    <row r="122" spans="2:9" s="129" customFormat="1" ht="20.100000000000001" customHeight="1" x14ac:dyDescent="0.25">
      <c r="B122" s="223">
        <f>IFERROR(IF(Loan_Not_Paid*Values_Entered,Payment_Number,""), "")</f>
        <v>109</v>
      </c>
      <c r="C122" s="232">
        <f>IFERROR(IF(Loan_Not_Paid*Values_Entered,Payment_Date,""), "")</f>
        <v>48260</v>
      </c>
      <c r="D122" s="131">
        <f>IFERROR(IF(Loan_Not_Paid*Values_Entered,Beginning_Balance,""), "")</f>
        <v>447554.93786321324</v>
      </c>
      <c r="E122" s="131">
        <f>IFERROR(IF(Loan_Not_Paid*Values_Entered,Monthly_Payment,""), "")</f>
        <v>2030.4098212519966</v>
      </c>
      <c r="F122" s="131">
        <f>IFERROR(IF(Loan_Not_Paid*Values_Entered,Principal,""), "")</f>
        <v>1545.5586385668421</v>
      </c>
      <c r="G122" s="131">
        <f>IFERROR(IF(Loan_Not_Paid*Values_Entered,Interest,""), "")</f>
        <v>484.85118268515441</v>
      </c>
      <c r="H122" s="130">
        <f>IFERROR(IF(Loan_Not_Paid*Values_Entered,Ending_Balance,""), "")</f>
        <v>446009.37922464666</v>
      </c>
      <c r="I122" s="229"/>
    </row>
    <row r="123" spans="2:9" s="129" customFormat="1" ht="20.100000000000001" customHeight="1" x14ac:dyDescent="0.25">
      <c r="B123" s="223">
        <f>IFERROR(IF(Loan_Not_Paid*Values_Entered,Payment_Number,""), "")</f>
        <v>110</v>
      </c>
      <c r="C123" s="232">
        <f>IFERROR(IF(Loan_Not_Paid*Values_Entered,Payment_Date,""), "")</f>
        <v>48289</v>
      </c>
      <c r="D123" s="131">
        <f>IFERROR(IF(Loan_Not_Paid*Values_Entered,Beginning_Balance,""), "")</f>
        <v>446009.37922464666</v>
      </c>
      <c r="E123" s="131">
        <f>IFERROR(IF(Loan_Not_Paid*Values_Entered,Monthly_Payment,""), "")</f>
        <v>2030.4098212519966</v>
      </c>
      <c r="F123" s="131">
        <f>IFERROR(IF(Loan_Not_Paid*Values_Entered,Principal,""), "")</f>
        <v>1547.232993758623</v>
      </c>
      <c r="G123" s="131">
        <f>IFERROR(IF(Loan_Not_Paid*Values_Entered,Interest,""), "")</f>
        <v>483.17682749337376</v>
      </c>
      <c r="H123" s="130">
        <f>IFERROR(IF(Loan_Not_Paid*Values_Entered,Ending_Balance,""), "")</f>
        <v>444462.14623088768</v>
      </c>
      <c r="I123" s="229"/>
    </row>
    <row r="124" spans="2:9" s="129" customFormat="1" ht="20.100000000000001" customHeight="1" x14ac:dyDescent="0.25">
      <c r="B124" s="223">
        <f>IFERROR(IF(Loan_Not_Paid*Values_Entered,Payment_Number,""), "")</f>
        <v>111</v>
      </c>
      <c r="C124" s="232">
        <f>IFERROR(IF(Loan_Not_Paid*Values_Entered,Payment_Date,""), "")</f>
        <v>48320</v>
      </c>
      <c r="D124" s="131">
        <f>IFERROR(IF(Loan_Not_Paid*Values_Entered,Beginning_Balance,""), "")</f>
        <v>444462.14623088768</v>
      </c>
      <c r="E124" s="131">
        <f>IFERROR(IF(Loan_Not_Paid*Values_Entered,Monthly_Payment,""), "")</f>
        <v>2030.4098212519966</v>
      </c>
      <c r="F124" s="131">
        <f>IFERROR(IF(Loan_Not_Paid*Values_Entered,Principal,""), "")</f>
        <v>1548.9091628351946</v>
      </c>
      <c r="G124" s="131">
        <f>IFERROR(IF(Loan_Not_Paid*Values_Entered,Interest,""), "")</f>
        <v>481.50065841680191</v>
      </c>
      <c r="H124" s="130">
        <f>IFERROR(IF(Loan_Not_Paid*Values_Entered,Ending_Balance,""), "")</f>
        <v>442913.23706805246</v>
      </c>
      <c r="I124" s="229"/>
    </row>
    <row r="125" spans="2:9" s="129" customFormat="1" ht="20.100000000000001" customHeight="1" x14ac:dyDescent="0.25">
      <c r="B125" s="223">
        <f>IFERROR(IF(Loan_Not_Paid*Values_Entered,Payment_Number,""), "")</f>
        <v>112</v>
      </c>
      <c r="C125" s="232">
        <f>IFERROR(IF(Loan_Not_Paid*Values_Entered,Payment_Date,""), "")</f>
        <v>48350</v>
      </c>
      <c r="D125" s="131">
        <f>IFERROR(IF(Loan_Not_Paid*Values_Entered,Beginning_Balance,""), "")</f>
        <v>442913.23706805246</v>
      </c>
      <c r="E125" s="131">
        <f>IFERROR(IF(Loan_Not_Paid*Values_Entered,Monthly_Payment,""), "")</f>
        <v>2030.4098212519966</v>
      </c>
      <c r="F125" s="131">
        <f>IFERROR(IF(Loan_Not_Paid*Values_Entered,Principal,""), "")</f>
        <v>1550.5871477615995</v>
      </c>
      <c r="G125" s="131">
        <f>IFERROR(IF(Loan_Not_Paid*Values_Entered,Interest,""), "")</f>
        <v>479.82267349039716</v>
      </c>
      <c r="H125" s="130">
        <f>IFERROR(IF(Loan_Not_Paid*Values_Entered,Ending_Balance,""), "")</f>
        <v>441362.64992029034</v>
      </c>
      <c r="I125" s="229"/>
    </row>
    <row r="126" spans="2:9" s="129" customFormat="1" ht="20.100000000000001" customHeight="1" x14ac:dyDescent="0.25">
      <c r="B126" s="223">
        <f>IFERROR(IF(Loan_Not_Paid*Values_Entered,Payment_Number,""), "")</f>
        <v>113</v>
      </c>
      <c r="C126" s="232">
        <f>IFERROR(IF(Loan_Not_Paid*Values_Entered,Payment_Date,""), "")</f>
        <v>48381</v>
      </c>
      <c r="D126" s="131">
        <f>IFERROR(IF(Loan_Not_Paid*Values_Entered,Beginning_Balance,""), "")</f>
        <v>441362.64992029034</v>
      </c>
      <c r="E126" s="131">
        <f>IFERROR(IF(Loan_Not_Paid*Values_Entered,Monthly_Payment,""), "")</f>
        <v>2030.4098212519966</v>
      </c>
      <c r="F126" s="131">
        <f>IFERROR(IF(Loan_Not_Paid*Values_Entered,Principal,""), "")</f>
        <v>1552.266950505008</v>
      </c>
      <c r="G126" s="131">
        <f>IFERROR(IF(Loan_Not_Paid*Values_Entered,Interest,""), "")</f>
        <v>478.14287074698859</v>
      </c>
      <c r="H126" s="130">
        <f>IFERROR(IF(Loan_Not_Paid*Values_Entered,Ending_Balance,""), "")</f>
        <v>439810.38296978519</v>
      </c>
      <c r="I126" s="229"/>
    </row>
    <row r="127" spans="2:9" s="129" customFormat="1" ht="20.100000000000001" customHeight="1" x14ac:dyDescent="0.25">
      <c r="B127" s="223">
        <f>IFERROR(IF(Loan_Not_Paid*Values_Entered,Payment_Number,""), "")</f>
        <v>114</v>
      </c>
      <c r="C127" s="232">
        <f>IFERROR(IF(Loan_Not_Paid*Values_Entered,Payment_Date,""), "")</f>
        <v>48411</v>
      </c>
      <c r="D127" s="131">
        <f>IFERROR(IF(Loan_Not_Paid*Values_Entered,Beginning_Balance,""), "")</f>
        <v>439810.38296978519</v>
      </c>
      <c r="E127" s="131">
        <f>IFERROR(IF(Loan_Not_Paid*Values_Entered,Monthly_Payment,""), "")</f>
        <v>2030.4098212519966</v>
      </c>
      <c r="F127" s="131">
        <f>IFERROR(IF(Loan_Not_Paid*Values_Entered,Principal,""), "")</f>
        <v>1553.9485730347217</v>
      </c>
      <c r="G127" s="131">
        <f>IFERROR(IF(Loan_Not_Paid*Values_Entered,Interest,""), "")</f>
        <v>476.46124821727489</v>
      </c>
      <c r="H127" s="130">
        <f>IFERROR(IF(Loan_Not_Paid*Values_Entered,Ending_Balance,""), "")</f>
        <v>438256.43439675076</v>
      </c>
      <c r="I127" s="229"/>
    </row>
    <row r="128" spans="2:9" s="129" customFormat="1" ht="20.100000000000001" customHeight="1" x14ac:dyDescent="0.25">
      <c r="B128" s="223">
        <f>IFERROR(IF(Loan_Not_Paid*Values_Entered,Payment_Number,""), "")</f>
        <v>115</v>
      </c>
      <c r="C128" s="232">
        <f>IFERROR(IF(Loan_Not_Paid*Values_Entered,Payment_Date,""), "")</f>
        <v>48442</v>
      </c>
      <c r="D128" s="131">
        <f>IFERROR(IF(Loan_Not_Paid*Values_Entered,Beginning_Balance,""), "")</f>
        <v>438256.43439675076</v>
      </c>
      <c r="E128" s="131">
        <f>IFERROR(IF(Loan_Not_Paid*Values_Entered,Monthly_Payment,""), "")</f>
        <v>2030.4098212519966</v>
      </c>
      <c r="F128" s="131">
        <f>IFERROR(IF(Loan_Not_Paid*Values_Entered,Principal,""), "")</f>
        <v>1555.6320173221761</v>
      </c>
      <c r="G128" s="131">
        <f>IFERROR(IF(Loan_Not_Paid*Values_Entered,Interest,""), "")</f>
        <v>474.77780392982072</v>
      </c>
      <c r="H128" s="130">
        <f>IFERROR(IF(Loan_Not_Paid*Values_Entered,Ending_Balance,""), "")</f>
        <v>436700.80237942853</v>
      </c>
      <c r="I128" s="229"/>
    </row>
    <row r="129" spans="2:9" s="129" customFormat="1" ht="20.100000000000001" customHeight="1" x14ac:dyDescent="0.25">
      <c r="B129" s="223">
        <f>IFERROR(IF(Loan_Not_Paid*Values_Entered,Payment_Number,""), "")</f>
        <v>116</v>
      </c>
      <c r="C129" s="232">
        <f>IFERROR(IF(Loan_Not_Paid*Values_Entered,Payment_Date,""), "")</f>
        <v>48473</v>
      </c>
      <c r="D129" s="131">
        <f>IFERROR(IF(Loan_Not_Paid*Values_Entered,Beginning_Balance,""), "")</f>
        <v>436700.80237942853</v>
      </c>
      <c r="E129" s="131">
        <f>IFERROR(IF(Loan_Not_Paid*Values_Entered,Monthly_Payment,""), "")</f>
        <v>2030.4098212519966</v>
      </c>
      <c r="F129" s="131">
        <f>IFERROR(IF(Loan_Not_Paid*Values_Entered,Principal,""), "")</f>
        <v>1557.3172853409417</v>
      </c>
      <c r="G129" s="131">
        <f>IFERROR(IF(Loan_Not_Paid*Values_Entered,Interest,""), "")</f>
        <v>473.09253591105494</v>
      </c>
      <c r="H129" s="130">
        <f>IFERROR(IF(Loan_Not_Paid*Values_Entered,Ending_Balance,""), "")</f>
        <v>435143.48509408731</v>
      </c>
      <c r="I129" s="229"/>
    </row>
    <row r="130" spans="2:9" s="129" customFormat="1" ht="20.100000000000001" customHeight="1" x14ac:dyDescent="0.25">
      <c r="B130" s="223">
        <f>IFERROR(IF(Loan_Not_Paid*Values_Entered,Payment_Number,""), "")</f>
        <v>117</v>
      </c>
      <c r="C130" s="232">
        <f>IFERROR(IF(Loan_Not_Paid*Values_Entered,Payment_Date,""), "")</f>
        <v>48503</v>
      </c>
      <c r="D130" s="131">
        <f>IFERROR(IF(Loan_Not_Paid*Values_Entered,Beginning_Balance,""), "")</f>
        <v>435143.48509408731</v>
      </c>
      <c r="E130" s="131">
        <f>IFERROR(IF(Loan_Not_Paid*Values_Entered,Monthly_Payment,""), "")</f>
        <v>2030.4098212519966</v>
      </c>
      <c r="F130" s="131">
        <f>IFERROR(IF(Loan_Not_Paid*Values_Entered,Principal,""), "")</f>
        <v>1559.0043790667278</v>
      </c>
      <c r="G130" s="131">
        <f>IFERROR(IF(Loan_Not_Paid*Values_Entered,Interest,""), "")</f>
        <v>471.40544218526901</v>
      </c>
      <c r="H130" s="130">
        <f>IFERROR(IF(Loan_Not_Paid*Values_Entered,Ending_Balance,""), "")</f>
        <v>433584.48071502085</v>
      </c>
      <c r="I130" s="229"/>
    </row>
    <row r="131" spans="2:9" s="129" customFormat="1" ht="20.100000000000001" customHeight="1" x14ac:dyDescent="0.25">
      <c r="B131" s="223">
        <f>IFERROR(IF(Loan_Not_Paid*Values_Entered,Payment_Number,""), "")</f>
        <v>118</v>
      </c>
      <c r="C131" s="232">
        <f>IFERROR(IF(Loan_Not_Paid*Values_Entered,Payment_Date,""), "")</f>
        <v>48534</v>
      </c>
      <c r="D131" s="131">
        <f>IFERROR(IF(Loan_Not_Paid*Values_Entered,Beginning_Balance,""), "")</f>
        <v>433584.48071502085</v>
      </c>
      <c r="E131" s="131">
        <f>IFERROR(IF(Loan_Not_Paid*Values_Entered,Monthly_Payment,""), "")</f>
        <v>2030.4098212519966</v>
      </c>
      <c r="F131" s="131">
        <f>IFERROR(IF(Loan_Not_Paid*Values_Entered,Principal,""), "")</f>
        <v>1560.6933004773834</v>
      </c>
      <c r="G131" s="131">
        <f>IFERROR(IF(Loan_Not_Paid*Values_Entered,Interest,""), "")</f>
        <v>469.71652077461329</v>
      </c>
      <c r="H131" s="130">
        <f>IFERROR(IF(Loan_Not_Paid*Values_Entered,Ending_Balance,""), "")</f>
        <v>432023.78741454368</v>
      </c>
      <c r="I131" s="229"/>
    </row>
    <row r="132" spans="2:9" s="129" customFormat="1" ht="20.100000000000001" customHeight="1" x14ac:dyDescent="0.25">
      <c r="B132" s="223">
        <f>IFERROR(IF(Loan_Not_Paid*Values_Entered,Payment_Number,""), "")</f>
        <v>119</v>
      </c>
      <c r="C132" s="232">
        <f>IFERROR(IF(Loan_Not_Paid*Values_Entered,Payment_Date,""), "")</f>
        <v>48564</v>
      </c>
      <c r="D132" s="131">
        <f>IFERROR(IF(Loan_Not_Paid*Values_Entered,Beginning_Balance,""), "")</f>
        <v>432023.78741454368</v>
      </c>
      <c r="E132" s="131">
        <f>IFERROR(IF(Loan_Not_Paid*Values_Entered,Monthly_Payment,""), "")</f>
        <v>2030.4098212519966</v>
      </c>
      <c r="F132" s="131">
        <f>IFERROR(IF(Loan_Not_Paid*Values_Entered,Principal,""), "")</f>
        <v>1562.3840515529005</v>
      </c>
      <c r="G132" s="131">
        <f>IFERROR(IF(Loan_Not_Paid*Values_Entered,Interest,""), "")</f>
        <v>468.0257696990962</v>
      </c>
      <c r="H132" s="130">
        <f>IFERROR(IF(Loan_Not_Paid*Values_Entered,Ending_Balance,""), "")</f>
        <v>430461.40336299036</v>
      </c>
      <c r="I132" s="229"/>
    </row>
    <row r="133" spans="2:9" s="129" customFormat="1" ht="20.100000000000001" customHeight="1" x14ac:dyDescent="0.25">
      <c r="B133" s="223">
        <f>IFERROR(IF(Loan_Not_Paid*Values_Entered,Payment_Number,""), "")</f>
        <v>120</v>
      </c>
      <c r="C133" s="232">
        <f>IFERROR(IF(Loan_Not_Paid*Values_Entered,Payment_Date,""), "")</f>
        <v>48595</v>
      </c>
      <c r="D133" s="131">
        <f>IFERROR(IF(Loan_Not_Paid*Values_Entered,Beginning_Balance,""), "")</f>
        <v>430461.40336299036</v>
      </c>
      <c r="E133" s="131">
        <f>IFERROR(IF(Loan_Not_Paid*Values_Entered,Monthly_Payment,""), "")</f>
        <v>2030.4098212519966</v>
      </c>
      <c r="F133" s="131">
        <f>IFERROR(IF(Loan_Not_Paid*Values_Entered,Principal,""), "")</f>
        <v>1564.0766342754162</v>
      </c>
      <c r="G133" s="131">
        <f>IFERROR(IF(Loan_Not_Paid*Values_Entered,Interest,""), "")</f>
        <v>466.33318697658052</v>
      </c>
      <c r="H133" s="130">
        <f>IFERROR(IF(Loan_Not_Paid*Values_Entered,Ending_Balance,""), "")</f>
        <v>428897.32672871475</v>
      </c>
      <c r="I133" s="229"/>
    </row>
    <row r="134" spans="2:9" s="129" customFormat="1" ht="20.100000000000001" customHeight="1" x14ac:dyDescent="0.25">
      <c r="B134" s="223">
        <f>IFERROR(IF(Loan_Not_Paid*Values_Entered,Payment_Number,""), "")</f>
        <v>121</v>
      </c>
      <c r="C134" s="232">
        <f>IFERROR(IF(Loan_Not_Paid*Values_Entered,Payment_Date,""), "")</f>
        <v>48626</v>
      </c>
      <c r="D134" s="131">
        <f>IFERROR(IF(Loan_Not_Paid*Values_Entered,Beginning_Balance,""), "")</f>
        <v>428897.32672871475</v>
      </c>
      <c r="E134" s="131">
        <f>IFERROR(IF(Loan_Not_Paid*Values_Entered,Monthly_Payment,""), "")</f>
        <v>2030.4098212519966</v>
      </c>
      <c r="F134" s="131">
        <f>IFERROR(IF(Loan_Not_Paid*Values_Entered,Principal,""), "")</f>
        <v>1565.7710506292144</v>
      </c>
      <c r="G134" s="131">
        <f>IFERROR(IF(Loan_Not_Paid*Values_Entered,Interest,""), "")</f>
        <v>464.63877062278209</v>
      </c>
      <c r="H134" s="130">
        <f>IFERROR(IF(Loan_Not_Paid*Values_Entered,Ending_Balance,""), "")</f>
        <v>427331.55567808572</v>
      </c>
      <c r="I134" s="229"/>
    </row>
    <row r="135" spans="2:9" s="129" customFormat="1" ht="20.100000000000001" customHeight="1" x14ac:dyDescent="0.25">
      <c r="B135" s="223">
        <f>IFERROR(IF(Loan_Not_Paid*Values_Entered,Payment_Number,""), "")</f>
        <v>122</v>
      </c>
      <c r="C135" s="232">
        <f>IFERROR(IF(Loan_Not_Paid*Values_Entered,Payment_Date,""), "")</f>
        <v>48654</v>
      </c>
      <c r="D135" s="131">
        <f>IFERROR(IF(Loan_Not_Paid*Values_Entered,Beginning_Balance,""), "")</f>
        <v>427331.55567808572</v>
      </c>
      <c r="E135" s="131">
        <f>IFERROR(IF(Loan_Not_Paid*Values_Entered,Monthly_Payment,""), "")</f>
        <v>2030.4098212519966</v>
      </c>
      <c r="F135" s="131">
        <f>IFERROR(IF(Loan_Not_Paid*Values_Entered,Principal,""), "")</f>
        <v>1567.4673026007297</v>
      </c>
      <c r="G135" s="131">
        <f>IFERROR(IF(Loan_Not_Paid*Values_Entered,Interest,""), "")</f>
        <v>462.94251865126711</v>
      </c>
      <c r="H135" s="130">
        <f>IFERROR(IF(Loan_Not_Paid*Values_Entered,Ending_Balance,""), "")</f>
        <v>425764.08837548486</v>
      </c>
      <c r="I135" s="229"/>
    </row>
    <row r="136" spans="2:9" s="129" customFormat="1" ht="20.100000000000001" customHeight="1" x14ac:dyDescent="0.25">
      <c r="B136" s="223">
        <f>IFERROR(IF(Loan_Not_Paid*Values_Entered,Payment_Number,""), "")</f>
        <v>123</v>
      </c>
      <c r="C136" s="232">
        <f>IFERROR(IF(Loan_Not_Paid*Values_Entered,Payment_Date,""), "")</f>
        <v>48685</v>
      </c>
      <c r="D136" s="131">
        <f>IFERROR(IF(Loan_Not_Paid*Values_Entered,Beginning_Balance,""), "")</f>
        <v>425764.08837548486</v>
      </c>
      <c r="E136" s="131">
        <f>IFERROR(IF(Loan_Not_Paid*Values_Entered,Monthly_Payment,""), "")</f>
        <v>2030.4098212519966</v>
      </c>
      <c r="F136" s="131">
        <f>IFERROR(IF(Loan_Not_Paid*Values_Entered,Principal,""), "")</f>
        <v>1569.1653921785467</v>
      </c>
      <c r="G136" s="131">
        <f>IFERROR(IF(Loan_Not_Paid*Values_Entered,Interest,""), "")</f>
        <v>461.24442907344968</v>
      </c>
      <c r="H136" s="130">
        <f>IFERROR(IF(Loan_Not_Paid*Values_Entered,Ending_Balance,""), "")</f>
        <v>424194.92298330652</v>
      </c>
      <c r="I136" s="229"/>
    </row>
    <row r="137" spans="2:9" s="129" customFormat="1" ht="20.100000000000001" customHeight="1" x14ac:dyDescent="0.25">
      <c r="B137" s="223">
        <f>IFERROR(IF(Loan_Not_Paid*Values_Entered,Payment_Number,""), "")</f>
        <v>124</v>
      </c>
      <c r="C137" s="232">
        <f>IFERROR(IF(Loan_Not_Paid*Values_Entered,Payment_Date,""), "")</f>
        <v>48715</v>
      </c>
      <c r="D137" s="131">
        <f>IFERROR(IF(Loan_Not_Paid*Values_Entered,Beginning_Balance,""), "")</f>
        <v>424194.92298330652</v>
      </c>
      <c r="E137" s="131">
        <f>IFERROR(IF(Loan_Not_Paid*Values_Entered,Monthly_Payment,""), "")</f>
        <v>2030.4098212519966</v>
      </c>
      <c r="F137" s="131">
        <f>IFERROR(IF(Loan_Not_Paid*Values_Entered,Principal,""), "")</f>
        <v>1570.8653213534069</v>
      </c>
      <c r="G137" s="131">
        <f>IFERROR(IF(Loan_Not_Paid*Values_Entered,Interest,""), "")</f>
        <v>459.54449989858961</v>
      </c>
      <c r="H137" s="130">
        <f>IFERROR(IF(Loan_Not_Paid*Values_Entered,Ending_Balance,""), "")</f>
        <v>422624.05766195286</v>
      </c>
      <c r="I137" s="229"/>
    </row>
    <row r="138" spans="2:9" s="129" customFormat="1" ht="20.100000000000001" customHeight="1" x14ac:dyDescent="0.25">
      <c r="B138" s="223">
        <f>IFERROR(IF(Loan_Not_Paid*Values_Entered,Payment_Number,""), "")</f>
        <v>125</v>
      </c>
      <c r="C138" s="232">
        <f>IFERROR(IF(Loan_Not_Paid*Values_Entered,Payment_Date,""), "")</f>
        <v>48746</v>
      </c>
      <c r="D138" s="131">
        <f>IFERROR(IF(Loan_Not_Paid*Values_Entered,Beginning_Balance,""), "")</f>
        <v>422624.05766195286</v>
      </c>
      <c r="E138" s="131">
        <f>IFERROR(IF(Loan_Not_Paid*Values_Entered,Monthly_Payment,""), "")</f>
        <v>2030.4098212519966</v>
      </c>
      <c r="F138" s="131">
        <f>IFERROR(IF(Loan_Not_Paid*Values_Entered,Principal,""), "")</f>
        <v>1572.5670921182066</v>
      </c>
      <c r="G138" s="131">
        <f>IFERROR(IF(Loan_Not_Paid*Values_Entered,Interest,""), "")</f>
        <v>457.84272913379004</v>
      </c>
      <c r="H138" s="130">
        <f>IFERROR(IF(Loan_Not_Paid*Values_Entered,Ending_Balance,""), "")</f>
        <v>421051.49056983495</v>
      </c>
      <c r="I138" s="229"/>
    </row>
    <row r="139" spans="2:9" s="129" customFormat="1" ht="20.100000000000001" customHeight="1" x14ac:dyDescent="0.25">
      <c r="B139" s="223">
        <f>IFERROR(IF(Loan_Not_Paid*Values_Entered,Payment_Number,""), "")</f>
        <v>126</v>
      </c>
      <c r="C139" s="232">
        <f>IFERROR(IF(Loan_Not_Paid*Values_Entered,Payment_Date,""), "")</f>
        <v>48776</v>
      </c>
      <c r="D139" s="131">
        <f>IFERROR(IF(Loan_Not_Paid*Values_Entered,Beginning_Balance,""), "")</f>
        <v>421051.49056983495</v>
      </c>
      <c r="E139" s="131">
        <f>IFERROR(IF(Loan_Not_Paid*Values_Entered,Monthly_Payment,""), "")</f>
        <v>2030.4098212519966</v>
      </c>
      <c r="F139" s="131">
        <f>IFERROR(IF(Loan_Not_Paid*Values_Entered,Principal,""), "")</f>
        <v>1574.2707064680014</v>
      </c>
      <c r="G139" s="131">
        <f>IFERROR(IF(Loan_Not_Paid*Values_Entered,Interest,""), "")</f>
        <v>456.13911478399535</v>
      </c>
      <c r="H139" s="130">
        <f>IFERROR(IF(Loan_Not_Paid*Values_Entered,Ending_Balance,""), "")</f>
        <v>419477.21986336634</v>
      </c>
      <c r="I139" s="229"/>
    </row>
    <row r="140" spans="2:9" s="129" customFormat="1" ht="20.100000000000001" customHeight="1" x14ac:dyDescent="0.25">
      <c r="B140" s="223">
        <f>IFERROR(IF(Loan_Not_Paid*Values_Entered,Payment_Number,""), "")</f>
        <v>127</v>
      </c>
      <c r="C140" s="232">
        <f>IFERROR(IF(Loan_Not_Paid*Values_Entered,Payment_Date,""), "")</f>
        <v>48807</v>
      </c>
      <c r="D140" s="131">
        <f>IFERROR(IF(Loan_Not_Paid*Values_Entered,Beginning_Balance,""), "")</f>
        <v>419477.21986336634</v>
      </c>
      <c r="E140" s="131">
        <f>IFERROR(IF(Loan_Not_Paid*Values_Entered,Monthly_Payment,""), "")</f>
        <v>2030.4098212519966</v>
      </c>
      <c r="F140" s="131">
        <f>IFERROR(IF(Loan_Not_Paid*Values_Entered,Principal,""), "")</f>
        <v>1575.9761664000084</v>
      </c>
      <c r="G140" s="131">
        <f>IFERROR(IF(Loan_Not_Paid*Values_Entered,Interest,""), "")</f>
        <v>454.43365485198836</v>
      </c>
      <c r="H140" s="130">
        <f>IFERROR(IF(Loan_Not_Paid*Values_Entered,Ending_Balance,""), "")</f>
        <v>417901.24369696615</v>
      </c>
      <c r="I140" s="229"/>
    </row>
    <row r="141" spans="2:9" s="129" customFormat="1" ht="20.100000000000001" customHeight="1" x14ac:dyDescent="0.25">
      <c r="B141" s="223">
        <f>IFERROR(IF(Loan_Not_Paid*Values_Entered,Payment_Number,""), "")</f>
        <v>128</v>
      </c>
      <c r="C141" s="232">
        <f>IFERROR(IF(Loan_Not_Paid*Values_Entered,Payment_Date,""), "")</f>
        <v>48838</v>
      </c>
      <c r="D141" s="131">
        <f>IFERROR(IF(Loan_Not_Paid*Values_Entered,Beginning_Balance,""), "")</f>
        <v>417901.24369696615</v>
      </c>
      <c r="E141" s="131">
        <f>IFERROR(IF(Loan_Not_Paid*Values_Entered,Monthly_Payment,""), "")</f>
        <v>2030.4098212519966</v>
      </c>
      <c r="F141" s="131">
        <f>IFERROR(IF(Loan_Not_Paid*Values_Entered,Principal,""), "")</f>
        <v>1577.6834739136084</v>
      </c>
      <c r="G141" s="131">
        <f>IFERROR(IF(Loan_Not_Paid*Values_Entered,Interest,""), "")</f>
        <v>452.72634733838834</v>
      </c>
      <c r="H141" s="130">
        <f>IFERROR(IF(Loan_Not_Paid*Values_Entered,Ending_Balance,""), "")</f>
        <v>416323.56022305257</v>
      </c>
      <c r="I141" s="229"/>
    </row>
    <row r="142" spans="2:9" s="129" customFormat="1" ht="20.100000000000001" customHeight="1" x14ac:dyDescent="0.25">
      <c r="B142" s="223">
        <f>IFERROR(IF(Loan_Not_Paid*Values_Entered,Payment_Number,""), "")</f>
        <v>129</v>
      </c>
      <c r="C142" s="232">
        <f>IFERROR(IF(Loan_Not_Paid*Values_Entered,Payment_Date,""), "")</f>
        <v>48868</v>
      </c>
      <c r="D142" s="131">
        <f>IFERROR(IF(Loan_Not_Paid*Values_Entered,Beginning_Balance,""), "")</f>
        <v>416323.56022305257</v>
      </c>
      <c r="E142" s="131">
        <f>IFERROR(IF(Loan_Not_Paid*Values_Entered,Monthly_Payment,""), "")</f>
        <v>2030.4098212519966</v>
      </c>
      <c r="F142" s="131">
        <f>IFERROR(IF(Loan_Not_Paid*Values_Entered,Principal,""), "")</f>
        <v>1579.3926310103482</v>
      </c>
      <c r="G142" s="131">
        <f>IFERROR(IF(Loan_Not_Paid*Values_Entered,Interest,""), "")</f>
        <v>451.01719024164856</v>
      </c>
      <c r="H142" s="130">
        <f>IFERROR(IF(Loan_Not_Paid*Values_Entered,Ending_Balance,""), "")</f>
        <v>414744.1675920423</v>
      </c>
      <c r="I142" s="229"/>
    </row>
    <row r="143" spans="2:9" s="129" customFormat="1" ht="20.100000000000001" customHeight="1" x14ac:dyDescent="0.25">
      <c r="B143" s="223">
        <f>IFERROR(IF(Loan_Not_Paid*Values_Entered,Payment_Number,""), "")</f>
        <v>130</v>
      </c>
      <c r="C143" s="232">
        <f>IFERROR(IF(Loan_Not_Paid*Values_Entered,Payment_Date,""), "")</f>
        <v>48899</v>
      </c>
      <c r="D143" s="131">
        <f>IFERROR(IF(Loan_Not_Paid*Values_Entered,Beginning_Balance,""), "")</f>
        <v>414744.1675920423</v>
      </c>
      <c r="E143" s="131">
        <f>IFERROR(IF(Loan_Not_Paid*Values_Entered,Monthly_Payment,""), "")</f>
        <v>2030.4098212519966</v>
      </c>
      <c r="F143" s="131">
        <f>IFERROR(IF(Loan_Not_Paid*Values_Entered,Principal,""), "")</f>
        <v>1581.1036396939428</v>
      </c>
      <c r="G143" s="131">
        <f>IFERROR(IF(Loan_Not_Paid*Values_Entered,Interest,""), "")</f>
        <v>449.30618155805411</v>
      </c>
      <c r="H143" s="130">
        <f>IFERROR(IF(Loan_Not_Paid*Values_Entered,Ending_Balance,""), "")</f>
        <v>413163.0639523482</v>
      </c>
      <c r="I143" s="229"/>
    </row>
    <row r="144" spans="2:9" s="129" customFormat="1" ht="20.100000000000001" customHeight="1" x14ac:dyDescent="0.25">
      <c r="B144" s="223">
        <f>IFERROR(IF(Loan_Not_Paid*Values_Entered,Payment_Number,""), "")</f>
        <v>131</v>
      </c>
      <c r="C144" s="232">
        <f>IFERROR(IF(Loan_Not_Paid*Values_Entered,Payment_Date,""), "")</f>
        <v>48929</v>
      </c>
      <c r="D144" s="131">
        <f>IFERROR(IF(Loan_Not_Paid*Values_Entered,Beginning_Balance,""), "")</f>
        <v>413163.0639523482</v>
      </c>
      <c r="E144" s="131">
        <f>IFERROR(IF(Loan_Not_Paid*Values_Entered,Monthly_Payment,""), "")</f>
        <v>2030.4098212519966</v>
      </c>
      <c r="F144" s="131">
        <f>IFERROR(IF(Loan_Not_Paid*Values_Entered,Principal,""), "")</f>
        <v>1582.8165019702776</v>
      </c>
      <c r="G144" s="131">
        <f>IFERROR(IF(Loan_Not_Paid*Values_Entered,Interest,""), "")</f>
        <v>447.59331928171889</v>
      </c>
      <c r="H144" s="130">
        <f>IFERROR(IF(Loan_Not_Paid*Values_Entered,Ending_Balance,""), "")</f>
        <v>411580.24745037802</v>
      </c>
      <c r="I144" s="229"/>
    </row>
    <row r="145" spans="2:9" s="129" customFormat="1" ht="20.100000000000001" customHeight="1" x14ac:dyDescent="0.25">
      <c r="B145" s="223">
        <f>IFERROR(IF(Loan_Not_Paid*Values_Entered,Payment_Number,""), "")</f>
        <v>132</v>
      </c>
      <c r="C145" s="232">
        <f>IFERROR(IF(Loan_Not_Paid*Values_Entered,Payment_Date,""), "")</f>
        <v>48960</v>
      </c>
      <c r="D145" s="131">
        <f>IFERROR(IF(Loan_Not_Paid*Values_Entered,Beginning_Balance,""), "")</f>
        <v>411580.24745037802</v>
      </c>
      <c r="E145" s="131">
        <f>IFERROR(IF(Loan_Not_Paid*Values_Entered,Monthly_Payment,""), "")</f>
        <v>2030.4098212519966</v>
      </c>
      <c r="F145" s="131">
        <f>IFERROR(IF(Loan_Not_Paid*Values_Entered,Principal,""), "")</f>
        <v>1584.5312198474121</v>
      </c>
      <c r="G145" s="131">
        <f>IFERROR(IF(Loan_Not_Paid*Values_Entered,Interest,""), "")</f>
        <v>445.87860140458451</v>
      </c>
      <c r="H145" s="130">
        <f>IFERROR(IF(Loan_Not_Paid*Values_Entered,Ending_Balance,""), "")</f>
        <v>409995.71623053029</v>
      </c>
      <c r="I145" s="229"/>
    </row>
    <row r="146" spans="2:9" s="129" customFormat="1" ht="20.100000000000001" customHeight="1" x14ac:dyDescent="0.25">
      <c r="B146" s="223">
        <f>IFERROR(IF(Loan_Not_Paid*Values_Entered,Payment_Number,""), "")</f>
        <v>133</v>
      </c>
      <c r="C146" s="232">
        <f>IFERROR(IF(Loan_Not_Paid*Values_Entered,Payment_Date,""), "")</f>
        <v>48991</v>
      </c>
      <c r="D146" s="131">
        <f>IFERROR(IF(Loan_Not_Paid*Values_Entered,Beginning_Balance,""), "")</f>
        <v>409995.71623053029</v>
      </c>
      <c r="E146" s="131">
        <f>IFERROR(IF(Loan_Not_Paid*Values_Entered,Monthly_Payment,""), "")</f>
        <v>2030.4098212519966</v>
      </c>
      <c r="F146" s="131">
        <f>IFERROR(IF(Loan_Not_Paid*Values_Entered,Principal,""), "")</f>
        <v>1586.2477953355803</v>
      </c>
      <c r="G146" s="131">
        <f>IFERROR(IF(Loan_Not_Paid*Values_Entered,Interest,""), "")</f>
        <v>444.1620259164165</v>
      </c>
      <c r="H146" s="130">
        <f>IFERROR(IF(Loan_Not_Paid*Values_Entered,Ending_Balance,""), "")</f>
        <v>408409.46843519504</v>
      </c>
      <c r="I146" s="229"/>
    </row>
    <row r="147" spans="2:9" s="129" customFormat="1" ht="20.100000000000001" customHeight="1" x14ac:dyDescent="0.25">
      <c r="B147" s="223">
        <f>IFERROR(IF(Loan_Not_Paid*Values_Entered,Payment_Number,""), "")</f>
        <v>134</v>
      </c>
      <c r="C147" s="232">
        <f>IFERROR(IF(Loan_Not_Paid*Values_Entered,Payment_Date,""), "")</f>
        <v>49019</v>
      </c>
      <c r="D147" s="131">
        <f>IFERROR(IF(Loan_Not_Paid*Values_Entered,Beginning_Balance,""), "")</f>
        <v>408409.46843519504</v>
      </c>
      <c r="E147" s="131">
        <f>IFERROR(IF(Loan_Not_Paid*Values_Entered,Monthly_Payment,""), "")</f>
        <v>2030.4098212519966</v>
      </c>
      <c r="F147" s="131">
        <f>IFERROR(IF(Loan_Not_Paid*Values_Entered,Principal,""), "")</f>
        <v>1587.9662304471938</v>
      </c>
      <c r="G147" s="131">
        <f>IFERROR(IF(Loan_Not_Paid*Values_Entered,Interest,""), "")</f>
        <v>442.44359080480285</v>
      </c>
      <c r="H147" s="130">
        <f>IFERROR(IF(Loan_Not_Paid*Values_Entered,Ending_Balance,""), "")</f>
        <v>406821.50220474758</v>
      </c>
      <c r="I147" s="229"/>
    </row>
    <row r="148" spans="2:9" s="129" customFormat="1" ht="20.100000000000001" customHeight="1" x14ac:dyDescent="0.25">
      <c r="B148" s="223">
        <f>IFERROR(IF(Loan_Not_Paid*Values_Entered,Payment_Number,""), "")</f>
        <v>135</v>
      </c>
      <c r="C148" s="232">
        <f>IFERROR(IF(Loan_Not_Paid*Values_Entered,Payment_Date,""), "")</f>
        <v>49050</v>
      </c>
      <c r="D148" s="131">
        <f>IFERROR(IF(Loan_Not_Paid*Values_Entered,Beginning_Balance,""), "")</f>
        <v>406821.50220474758</v>
      </c>
      <c r="E148" s="131">
        <f>IFERROR(IF(Loan_Not_Paid*Values_Entered,Monthly_Payment,""), "")</f>
        <v>2030.4098212519966</v>
      </c>
      <c r="F148" s="131">
        <f>IFERROR(IF(Loan_Not_Paid*Values_Entered,Principal,""), "")</f>
        <v>1589.6865271968447</v>
      </c>
      <c r="G148" s="131">
        <f>IFERROR(IF(Loan_Not_Paid*Values_Entered,Interest,""), "")</f>
        <v>440.72329405515177</v>
      </c>
      <c r="H148" s="130">
        <f>IFERROR(IF(Loan_Not_Paid*Values_Entered,Ending_Balance,""), "")</f>
        <v>405231.81567755062</v>
      </c>
      <c r="I148" s="229"/>
    </row>
    <row r="149" spans="2:9" s="129" customFormat="1" ht="20.100000000000001" customHeight="1" x14ac:dyDescent="0.25">
      <c r="B149" s="223">
        <f>IFERROR(IF(Loan_Not_Paid*Values_Entered,Payment_Number,""), "")</f>
        <v>136</v>
      </c>
      <c r="C149" s="232">
        <f>IFERROR(IF(Loan_Not_Paid*Values_Entered,Payment_Date,""), "")</f>
        <v>49080</v>
      </c>
      <c r="D149" s="131">
        <f>IFERROR(IF(Loan_Not_Paid*Values_Entered,Beginning_Balance,""), "")</f>
        <v>405231.81567755062</v>
      </c>
      <c r="E149" s="131">
        <f>IFERROR(IF(Loan_Not_Paid*Values_Entered,Monthly_Payment,""), "")</f>
        <v>2030.4098212519966</v>
      </c>
      <c r="F149" s="131">
        <f>IFERROR(IF(Loan_Not_Paid*Values_Entered,Principal,""), "")</f>
        <v>1591.4086876013082</v>
      </c>
      <c r="G149" s="131">
        <f>IFERROR(IF(Loan_Not_Paid*Values_Entered,Interest,""), "")</f>
        <v>439.00113365068853</v>
      </c>
      <c r="H149" s="130">
        <f>IFERROR(IF(Loan_Not_Paid*Values_Entered,Ending_Balance,""), "")</f>
        <v>403640.40698994923</v>
      </c>
      <c r="I149" s="229"/>
    </row>
    <row r="150" spans="2:9" s="129" customFormat="1" ht="20.100000000000001" customHeight="1" x14ac:dyDescent="0.25">
      <c r="B150" s="223">
        <f>IFERROR(IF(Loan_Not_Paid*Values_Entered,Payment_Number,""), "")</f>
        <v>137</v>
      </c>
      <c r="C150" s="232">
        <f>IFERROR(IF(Loan_Not_Paid*Values_Entered,Payment_Date,""), "")</f>
        <v>49111</v>
      </c>
      <c r="D150" s="131">
        <f>IFERROR(IF(Loan_Not_Paid*Values_Entered,Beginning_Balance,""), "")</f>
        <v>403640.40698994923</v>
      </c>
      <c r="E150" s="131">
        <f>IFERROR(IF(Loan_Not_Paid*Values_Entered,Monthly_Payment,""), "")</f>
        <v>2030.4098212519966</v>
      </c>
      <c r="F150" s="131">
        <f>IFERROR(IF(Loan_Not_Paid*Values_Entered,Principal,""), "")</f>
        <v>1593.1327136795428</v>
      </c>
      <c r="G150" s="131">
        <f>IFERROR(IF(Loan_Not_Paid*Values_Entered,Interest,""), "")</f>
        <v>437.27710757245382</v>
      </c>
      <c r="H150" s="130">
        <f>IFERROR(IF(Loan_Not_Paid*Values_Entered,Ending_Balance,""), "")</f>
        <v>402047.27427626954</v>
      </c>
      <c r="I150" s="229"/>
    </row>
    <row r="151" spans="2:9" s="129" customFormat="1" ht="20.100000000000001" customHeight="1" x14ac:dyDescent="0.25">
      <c r="B151" s="223">
        <f>IFERROR(IF(Loan_Not_Paid*Values_Entered,Payment_Number,""), "")</f>
        <v>138</v>
      </c>
      <c r="C151" s="232">
        <f>IFERROR(IF(Loan_Not_Paid*Values_Entered,Payment_Date,""), "")</f>
        <v>49141</v>
      </c>
      <c r="D151" s="131">
        <f>IFERROR(IF(Loan_Not_Paid*Values_Entered,Beginning_Balance,""), "")</f>
        <v>402047.27427626954</v>
      </c>
      <c r="E151" s="131">
        <f>IFERROR(IF(Loan_Not_Paid*Values_Entered,Monthly_Payment,""), "")</f>
        <v>2030.4098212519966</v>
      </c>
      <c r="F151" s="131">
        <f>IFERROR(IF(Loan_Not_Paid*Values_Entered,Principal,""), "")</f>
        <v>1594.8586074526954</v>
      </c>
      <c r="G151" s="131">
        <f>IFERROR(IF(Loan_Not_Paid*Values_Entered,Interest,""), "")</f>
        <v>435.55121379930091</v>
      </c>
      <c r="H151" s="130">
        <f>IFERROR(IF(Loan_Not_Paid*Values_Entered,Ending_Balance,""), "")</f>
        <v>400452.41566881671</v>
      </c>
      <c r="I151" s="229"/>
    </row>
    <row r="152" spans="2:9" s="129" customFormat="1" ht="20.100000000000001" customHeight="1" x14ac:dyDescent="0.25">
      <c r="B152" s="223">
        <f>IFERROR(IF(Loan_Not_Paid*Values_Entered,Payment_Number,""), "")</f>
        <v>139</v>
      </c>
      <c r="C152" s="232">
        <f>IFERROR(IF(Loan_Not_Paid*Values_Entered,Payment_Date,""), "")</f>
        <v>49172</v>
      </c>
      <c r="D152" s="131">
        <f>IFERROR(IF(Loan_Not_Paid*Values_Entered,Beginning_Balance,""), "")</f>
        <v>400452.41566881671</v>
      </c>
      <c r="E152" s="131">
        <f>IFERROR(IF(Loan_Not_Paid*Values_Entered,Monthly_Payment,""), "")</f>
        <v>2030.4098212519966</v>
      </c>
      <c r="F152" s="131">
        <f>IFERROR(IF(Loan_Not_Paid*Values_Entered,Principal,""), "")</f>
        <v>1596.5863709441028</v>
      </c>
      <c r="G152" s="131">
        <f>IFERROR(IF(Loan_Not_Paid*Values_Entered,Interest,""), "")</f>
        <v>433.82345030789384</v>
      </c>
      <c r="H152" s="130">
        <f>IFERROR(IF(Loan_Not_Paid*Values_Entered,Ending_Balance,""), "")</f>
        <v>398855.82929787278</v>
      </c>
      <c r="I152" s="229"/>
    </row>
    <row r="153" spans="2:9" s="129" customFormat="1" ht="20.100000000000001" customHeight="1" x14ac:dyDescent="0.25">
      <c r="B153" s="223">
        <f>IFERROR(IF(Loan_Not_Paid*Values_Entered,Payment_Number,""), "")</f>
        <v>140</v>
      </c>
      <c r="C153" s="232">
        <f>IFERROR(IF(Loan_Not_Paid*Values_Entered,Payment_Date,""), "")</f>
        <v>49203</v>
      </c>
      <c r="D153" s="131">
        <f>IFERROR(IF(Loan_Not_Paid*Values_Entered,Beginning_Balance,""), "")</f>
        <v>398855.82929787278</v>
      </c>
      <c r="E153" s="131">
        <f>IFERROR(IF(Loan_Not_Paid*Values_Entered,Monthly_Payment,""), "")</f>
        <v>2030.4098212519966</v>
      </c>
      <c r="F153" s="131">
        <f>IFERROR(IF(Loan_Not_Paid*Values_Entered,Principal,""), "")</f>
        <v>1598.3160061792923</v>
      </c>
      <c r="G153" s="131">
        <f>IFERROR(IF(Loan_Not_Paid*Values_Entered,Interest,""), "")</f>
        <v>432.09381507270439</v>
      </c>
      <c r="H153" s="130">
        <f>IFERROR(IF(Loan_Not_Paid*Values_Entered,Ending_Balance,""), "")</f>
        <v>397257.51329169341</v>
      </c>
      <c r="I153" s="229"/>
    </row>
    <row r="154" spans="2:9" s="129" customFormat="1" ht="20.100000000000001" customHeight="1" x14ac:dyDescent="0.25">
      <c r="B154" s="223">
        <f>IFERROR(IF(Loan_Not_Paid*Values_Entered,Payment_Number,""), "")</f>
        <v>141</v>
      </c>
      <c r="C154" s="232">
        <f>IFERROR(IF(Loan_Not_Paid*Values_Entered,Payment_Date,""), "")</f>
        <v>49233</v>
      </c>
      <c r="D154" s="131">
        <f>IFERROR(IF(Loan_Not_Paid*Values_Entered,Beginning_Balance,""), "")</f>
        <v>397257.51329169341</v>
      </c>
      <c r="E154" s="131">
        <f>IFERROR(IF(Loan_Not_Paid*Values_Entered,Monthly_Payment,""), "")</f>
        <v>2030.4098212519966</v>
      </c>
      <c r="F154" s="131">
        <f>IFERROR(IF(Loan_Not_Paid*Values_Entered,Principal,""), "")</f>
        <v>1600.0475151859866</v>
      </c>
      <c r="G154" s="131">
        <f>IFERROR(IF(Loan_Not_Paid*Values_Entered,Interest,""), "")</f>
        <v>430.36230606601021</v>
      </c>
      <c r="H154" s="130">
        <f>IFERROR(IF(Loan_Not_Paid*Values_Entered,Ending_Balance,""), "")</f>
        <v>395657.46577650757</v>
      </c>
      <c r="I154" s="229"/>
    </row>
    <row r="155" spans="2:9" s="129" customFormat="1" ht="20.100000000000001" customHeight="1" x14ac:dyDescent="0.25">
      <c r="B155" s="223">
        <f>IFERROR(IF(Loan_Not_Paid*Values_Entered,Payment_Number,""), "")</f>
        <v>142</v>
      </c>
      <c r="C155" s="232">
        <f>IFERROR(IF(Loan_Not_Paid*Values_Entered,Payment_Date,""), "")</f>
        <v>49264</v>
      </c>
      <c r="D155" s="131">
        <f>IFERROR(IF(Loan_Not_Paid*Values_Entered,Beginning_Balance,""), "")</f>
        <v>395657.46577650757</v>
      </c>
      <c r="E155" s="131">
        <f>IFERROR(IF(Loan_Not_Paid*Values_Entered,Monthly_Payment,""), "")</f>
        <v>2030.4098212519966</v>
      </c>
      <c r="F155" s="131">
        <f>IFERROR(IF(Loan_Not_Paid*Values_Entered,Principal,""), "")</f>
        <v>1601.7808999941044</v>
      </c>
      <c r="G155" s="131">
        <f>IFERROR(IF(Loan_Not_Paid*Values_Entered,Interest,""), "")</f>
        <v>428.62892125789199</v>
      </c>
      <c r="H155" s="130">
        <f>IFERROR(IF(Loan_Not_Paid*Values_Entered,Ending_Balance,""), "")</f>
        <v>394055.6848765132</v>
      </c>
      <c r="I155" s="229"/>
    </row>
    <row r="156" spans="2:9" s="129" customFormat="1" ht="20.100000000000001" customHeight="1" x14ac:dyDescent="0.25">
      <c r="B156" s="223">
        <f>IFERROR(IF(Loan_Not_Paid*Values_Entered,Payment_Number,""), "")</f>
        <v>143</v>
      </c>
      <c r="C156" s="232">
        <f>IFERROR(IF(Loan_Not_Paid*Values_Entered,Payment_Date,""), "")</f>
        <v>49294</v>
      </c>
      <c r="D156" s="131">
        <f>IFERROR(IF(Loan_Not_Paid*Values_Entered,Beginning_Balance,""), "")</f>
        <v>394055.6848765132</v>
      </c>
      <c r="E156" s="131">
        <f>IFERROR(IF(Loan_Not_Paid*Values_Entered,Monthly_Payment,""), "")</f>
        <v>2030.4098212519966</v>
      </c>
      <c r="F156" s="131">
        <f>IFERROR(IF(Loan_Not_Paid*Values_Entered,Principal,""), "")</f>
        <v>1603.5161626357649</v>
      </c>
      <c r="G156" s="131">
        <f>IFERROR(IF(Loan_Not_Paid*Values_Entered,Interest,""), "")</f>
        <v>426.89365861623173</v>
      </c>
      <c r="H156" s="130">
        <f>IFERROR(IF(Loan_Not_Paid*Values_Entered,Ending_Balance,""), "")</f>
        <v>392452.16871387727</v>
      </c>
      <c r="I156" s="229"/>
    </row>
    <row r="157" spans="2:9" s="129" customFormat="1" ht="20.100000000000001" customHeight="1" x14ac:dyDescent="0.25">
      <c r="B157" s="223">
        <f>IFERROR(IF(Loan_Not_Paid*Values_Entered,Payment_Number,""), "")</f>
        <v>144</v>
      </c>
      <c r="C157" s="232">
        <f>IFERROR(IF(Loan_Not_Paid*Values_Entered,Payment_Date,""), "")</f>
        <v>49325</v>
      </c>
      <c r="D157" s="131">
        <f>IFERROR(IF(Loan_Not_Paid*Values_Entered,Beginning_Balance,""), "")</f>
        <v>392452.16871387727</v>
      </c>
      <c r="E157" s="131">
        <f>IFERROR(IF(Loan_Not_Paid*Values_Entered,Monthly_Payment,""), "")</f>
        <v>2030.4098212519966</v>
      </c>
      <c r="F157" s="131">
        <f>IFERROR(IF(Loan_Not_Paid*Values_Entered,Principal,""), "")</f>
        <v>1605.253305145287</v>
      </c>
      <c r="G157" s="131">
        <f>IFERROR(IF(Loan_Not_Paid*Values_Entered,Interest,""), "")</f>
        <v>425.1565161067096</v>
      </c>
      <c r="H157" s="130">
        <f>IFERROR(IF(Loan_Not_Paid*Values_Entered,Ending_Balance,""), "")</f>
        <v>390846.91540873185</v>
      </c>
      <c r="I157" s="229"/>
    </row>
    <row r="158" spans="2:9" s="129" customFormat="1" ht="20.100000000000001" customHeight="1" x14ac:dyDescent="0.25">
      <c r="B158" s="223">
        <f>IFERROR(IF(Loan_Not_Paid*Values_Entered,Payment_Number,""), "")</f>
        <v>145</v>
      </c>
      <c r="C158" s="232">
        <f>IFERROR(IF(Loan_Not_Paid*Values_Entered,Payment_Date,""), "")</f>
        <v>49356</v>
      </c>
      <c r="D158" s="131">
        <f>IFERROR(IF(Loan_Not_Paid*Values_Entered,Beginning_Balance,""), "")</f>
        <v>390846.91540873185</v>
      </c>
      <c r="E158" s="131">
        <f>IFERROR(IF(Loan_Not_Paid*Values_Entered,Monthly_Payment,""), "")</f>
        <v>2030.4098212519966</v>
      </c>
      <c r="F158" s="131">
        <f>IFERROR(IF(Loan_Not_Paid*Values_Entered,Principal,""), "")</f>
        <v>1606.9923295591946</v>
      </c>
      <c r="G158" s="131">
        <f>IFERROR(IF(Loan_Not_Paid*Values_Entered,Interest,""), "")</f>
        <v>423.41749169280234</v>
      </c>
      <c r="H158" s="130">
        <f>IFERROR(IF(Loan_Not_Paid*Values_Entered,Ending_Balance,""), "")</f>
        <v>389239.92307917232</v>
      </c>
      <c r="I158" s="229"/>
    </row>
    <row r="159" spans="2:9" s="129" customFormat="1" ht="20.100000000000001" customHeight="1" x14ac:dyDescent="0.25">
      <c r="B159" s="223">
        <f>IFERROR(IF(Loan_Not_Paid*Values_Entered,Payment_Number,""), "")</f>
        <v>146</v>
      </c>
      <c r="C159" s="232">
        <f>IFERROR(IF(Loan_Not_Paid*Values_Entered,Payment_Date,""), "")</f>
        <v>49384</v>
      </c>
      <c r="D159" s="131">
        <f>IFERROR(IF(Loan_Not_Paid*Values_Entered,Beginning_Balance,""), "")</f>
        <v>389239.92307917232</v>
      </c>
      <c r="E159" s="131">
        <f>IFERROR(IF(Loan_Not_Paid*Values_Entered,Monthly_Payment,""), "")</f>
        <v>2030.4098212519966</v>
      </c>
      <c r="F159" s="131">
        <f>IFERROR(IF(Loan_Not_Paid*Values_Entered,Principal,""), "")</f>
        <v>1608.7332379162167</v>
      </c>
      <c r="G159" s="131">
        <f>IFERROR(IF(Loan_Not_Paid*Values_Entered,Interest,""), "")</f>
        <v>421.67658333577992</v>
      </c>
      <c r="H159" s="130">
        <f>IFERROR(IF(Loan_Not_Paid*Values_Entered,Ending_Balance,""), "")</f>
        <v>387631.18984125613</v>
      </c>
      <c r="I159" s="229"/>
    </row>
    <row r="160" spans="2:9" s="129" customFormat="1" ht="20.100000000000001" customHeight="1" x14ac:dyDescent="0.25">
      <c r="B160" s="223">
        <f>IFERROR(IF(Loan_Not_Paid*Values_Entered,Payment_Number,""), "")</f>
        <v>147</v>
      </c>
      <c r="C160" s="232">
        <f>IFERROR(IF(Loan_Not_Paid*Values_Entered,Payment_Date,""), "")</f>
        <v>49415</v>
      </c>
      <c r="D160" s="131">
        <f>IFERROR(IF(Loan_Not_Paid*Values_Entered,Beginning_Balance,""), "")</f>
        <v>387631.18984125613</v>
      </c>
      <c r="E160" s="131">
        <f>IFERROR(IF(Loan_Not_Paid*Values_Entered,Monthly_Payment,""), "")</f>
        <v>2030.4098212519966</v>
      </c>
      <c r="F160" s="131">
        <f>IFERROR(IF(Loan_Not_Paid*Values_Entered,Principal,""), "")</f>
        <v>1610.4760322572929</v>
      </c>
      <c r="G160" s="131">
        <f>IFERROR(IF(Loan_Not_Paid*Values_Entered,Interest,""), "")</f>
        <v>419.93378899470395</v>
      </c>
      <c r="H160" s="130">
        <f>IFERROR(IF(Loan_Not_Paid*Values_Entered,Ending_Balance,""), "")</f>
        <v>386020.71380899881</v>
      </c>
      <c r="I160" s="229"/>
    </row>
    <row r="161" spans="2:9" s="129" customFormat="1" ht="20.100000000000001" customHeight="1" x14ac:dyDescent="0.25">
      <c r="B161" s="223">
        <f>IFERROR(IF(Loan_Not_Paid*Values_Entered,Payment_Number,""), "")</f>
        <v>148</v>
      </c>
      <c r="C161" s="232">
        <f>IFERROR(IF(Loan_Not_Paid*Values_Entered,Payment_Date,""), "")</f>
        <v>49445</v>
      </c>
      <c r="D161" s="131">
        <f>IFERROR(IF(Loan_Not_Paid*Values_Entered,Beginning_Balance,""), "")</f>
        <v>386020.71380899881</v>
      </c>
      <c r="E161" s="131">
        <f>IFERROR(IF(Loan_Not_Paid*Values_Entered,Monthly_Payment,""), "")</f>
        <v>2030.4098212519966</v>
      </c>
      <c r="F161" s="131">
        <f>IFERROR(IF(Loan_Not_Paid*Values_Entered,Principal,""), "")</f>
        <v>1612.2207146255714</v>
      </c>
      <c r="G161" s="131">
        <f>IFERROR(IF(Loan_Not_Paid*Values_Entered,Interest,""), "")</f>
        <v>418.18910662642514</v>
      </c>
      <c r="H161" s="130">
        <f>IFERROR(IF(Loan_Not_Paid*Values_Entered,Ending_Balance,""), "")</f>
        <v>384408.49309437309</v>
      </c>
      <c r="I161" s="229"/>
    </row>
    <row r="162" spans="2:9" s="129" customFormat="1" ht="20.100000000000001" customHeight="1" x14ac:dyDescent="0.25">
      <c r="B162" s="223">
        <f>IFERROR(IF(Loan_Not_Paid*Values_Entered,Payment_Number,""), "")</f>
        <v>149</v>
      </c>
      <c r="C162" s="232">
        <f>IFERROR(IF(Loan_Not_Paid*Values_Entered,Payment_Date,""), "")</f>
        <v>49476</v>
      </c>
      <c r="D162" s="131">
        <f>IFERROR(IF(Loan_Not_Paid*Values_Entered,Beginning_Balance,""), "")</f>
        <v>384408.49309437309</v>
      </c>
      <c r="E162" s="131">
        <f>IFERROR(IF(Loan_Not_Paid*Values_Entered,Monthly_Payment,""), "")</f>
        <v>2030.4098212519966</v>
      </c>
      <c r="F162" s="131">
        <f>IFERROR(IF(Loan_Not_Paid*Values_Entered,Principal,""), "")</f>
        <v>1613.9672870664158</v>
      </c>
      <c r="G162" s="131">
        <f>IFERROR(IF(Loan_Not_Paid*Values_Entered,Interest,""), "")</f>
        <v>416.44253418558077</v>
      </c>
      <c r="H162" s="130">
        <f>IFERROR(IF(Loan_Not_Paid*Values_Entered,Ending_Balance,""), "")</f>
        <v>382794.52580730681</v>
      </c>
      <c r="I162" s="229"/>
    </row>
    <row r="163" spans="2:9" s="129" customFormat="1" ht="20.100000000000001" customHeight="1" x14ac:dyDescent="0.25">
      <c r="B163" s="223">
        <f>IFERROR(IF(Loan_Not_Paid*Values_Entered,Payment_Number,""), "")</f>
        <v>150</v>
      </c>
      <c r="C163" s="232">
        <f>IFERROR(IF(Loan_Not_Paid*Values_Entered,Payment_Date,""), "")</f>
        <v>49506</v>
      </c>
      <c r="D163" s="131">
        <f>IFERROR(IF(Loan_Not_Paid*Values_Entered,Beginning_Balance,""), "")</f>
        <v>382794.52580730681</v>
      </c>
      <c r="E163" s="131">
        <f>IFERROR(IF(Loan_Not_Paid*Values_Entered,Monthly_Payment,""), "")</f>
        <v>2030.4098212519966</v>
      </c>
      <c r="F163" s="131">
        <f>IFERROR(IF(Loan_Not_Paid*Values_Entered,Principal,""), "")</f>
        <v>1615.7157516274044</v>
      </c>
      <c r="G163" s="131">
        <f>IFERROR(IF(Loan_Not_Paid*Values_Entered,Interest,""), "")</f>
        <v>414.69406962459226</v>
      </c>
      <c r="H163" s="130">
        <f>IFERROR(IF(Loan_Not_Paid*Values_Entered,Ending_Balance,""), "")</f>
        <v>381178.81005567953</v>
      </c>
      <c r="I163" s="229"/>
    </row>
    <row r="164" spans="2:9" s="129" customFormat="1" ht="20.100000000000001" customHeight="1" x14ac:dyDescent="0.25">
      <c r="B164" s="223">
        <f>IFERROR(IF(Loan_Not_Paid*Values_Entered,Payment_Number,""), "")</f>
        <v>151</v>
      </c>
      <c r="C164" s="232">
        <f>IFERROR(IF(Loan_Not_Paid*Values_Entered,Payment_Date,""), "")</f>
        <v>49537</v>
      </c>
      <c r="D164" s="131">
        <f>IFERROR(IF(Loan_Not_Paid*Values_Entered,Beginning_Balance,""), "")</f>
        <v>381178.81005567953</v>
      </c>
      <c r="E164" s="131">
        <f>IFERROR(IF(Loan_Not_Paid*Values_Entered,Monthly_Payment,""), "")</f>
        <v>2030.4098212519966</v>
      </c>
      <c r="F164" s="131">
        <f>IFERROR(IF(Loan_Not_Paid*Values_Entered,Principal,""), "")</f>
        <v>1617.4661103583342</v>
      </c>
      <c r="G164" s="131">
        <f>IFERROR(IF(Loan_Not_Paid*Values_Entered,Interest,""), "")</f>
        <v>412.94371089366251</v>
      </c>
      <c r="H164" s="130">
        <f>IFERROR(IF(Loan_Not_Paid*Values_Entered,Ending_Balance,""), "")</f>
        <v>379561.34394532087</v>
      </c>
      <c r="I164" s="229"/>
    </row>
    <row r="165" spans="2:9" s="129" customFormat="1" ht="20.100000000000001" customHeight="1" x14ac:dyDescent="0.25">
      <c r="B165" s="223">
        <f>IFERROR(IF(Loan_Not_Paid*Values_Entered,Payment_Number,""), "")</f>
        <v>152</v>
      </c>
      <c r="C165" s="232">
        <f>IFERROR(IF(Loan_Not_Paid*Values_Entered,Payment_Date,""), "")</f>
        <v>49568</v>
      </c>
      <c r="D165" s="131">
        <f>IFERROR(IF(Loan_Not_Paid*Values_Entered,Beginning_Balance,""), "")</f>
        <v>379561.34394532087</v>
      </c>
      <c r="E165" s="131">
        <f>IFERROR(IF(Loan_Not_Paid*Values_Entered,Monthly_Payment,""), "")</f>
        <v>2030.4098212519966</v>
      </c>
      <c r="F165" s="131">
        <f>IFERROR(IF(Loan_Not_Paid*Values_Entered,Principal,""), "")</f>
        <v>1619.2183653112224</v>
      </c>
      <c r="G165" s="131">
        <f>IFERROR(IF(Loan_Not_Paid*Values_Entered,Interest,""), "")</f>
        <v>411.19145594077435</v>
      </c>
      <c r="H165" s="130">
        <f>IFERROR(IF(Loan_Not_Paid*Values_Entered,Ending_Balance,""), "")</f>
        <v>377942.12558000966</v>
      </c>
      <c r="I165" s="229"/>
    </row>
    <row r="166" spans="2:9" s="129" customFormat="1" ht="20.100000000000001" customHeight="1" x14ac:dyDescent="0.25">
      <c r="B166" s="223">
        <f>IFERROR(IF(Loan_Not_Paid*Values_Entered,Payment_Number,""), "")</f>
        <v>153</v>
      </c>
      <c r="C166" s="232">
        <f>IFERROR(IF(Loan_Not_Paid*Values_Entered,Payment_Date,""), "")</f>
        <v>49598</v>
      </c>
      <c r="D166" s="131">
        <f>IFERROR(IF(Loan_Not_Paid*Values_Entered,Beginning_Balance,""), "")</f>
        <v>377942.12558000966</v>
      </c>
      <c r="E166" s="131">
        <f>IFERROR(IF(Loan_Not_Paid*Values_Entered,Monthly_Payment,""), "")</f>
        <v>2030.4098212519966</v>
      </c>
      <c r="F166" s="131">
        <f>IFERROR(IF(Loan_Not_Paid*Values_Entered,Principal,""), "")</f>
        <v>1620.9725185403097</v>
      </c>
      <c r="G166" s="131">
        <f>IFERROR(IF(Loan_Not_Paid*Values_Entered,Interest,""), "")</f>
        <v>409.43730271168721</v>
      </c>
      <c r="H166" s="130">
        <f>IFERROR(IF(Loan_Not_Paid*Values_Entered,Ending_Balance,""), "")</f>
        <v>376321.15306146938</v>
      </c>
      <c r="I166" s="229"/>
    </row>
    <row r="167" spans="2:9" s="129" customFormat="1" ht="20.100000000000001" customHeight="1" x14ac:dyDescent="0.25">
      <c r="B167" s="223">
        <f>IFERROR(IF(Loan_Not_Paid*Values_Entered,Payment_Number,""), "")</f>
        <v>154</v>
      </c>
      <c r="C167" s="232">
        <f>IFERROR(IF(Loan_Not_Paid*Values_Entered,Payment_Date,""), "")</f>
        <v>49629</v>
      </c>
      <c r="D167" s="131">
        <f>IFERROR(IF(Loan_Not_Paid*Values_Entered,Beginning_Balance,""), "")</f>
        <v>376321.15306146938</v>
      </c>
      <c r="E167" s="131">
        <f>IFERROR(IF(Loan_Not_Paid*Values_Entered,Monthly_Payment,""), "")</f>
        <v>2030.4098212519966</v>
      </c>
      <c r="F167" s="131">
        <f>IFERROR(IF(Loan_Not_Paid*Values_Entered,Principal,""), "")</f>
        <v>1622.7285721020614</v>
      </c>
      <c r="G167" s="131">
        <f>IFERROR(IF(Loan_Not_Paid*Values_Entered,Interest,""), "")</f>
        <v>407.68124914993518</v>
      </c>
      <c r="H167" s="130">
        <f>IFERROR(IF(Loan_Not_Paid*Values_Entered,Ending_Balance,""), "")</f>
        <v>374698.42448936705</v>
      </c>
      <c r="I167" s="229"/>
    </row>
    <row r="168" spans="2:9" s="129" customFormat="1" ht="20.100000000000001" customHeight="1" x14ac:dyDescent="0.25">
      <c r="B168" s="223">
        <f>IFERROR(IF(Loan_Not_Paid*Values_Entered,Payment_Number,""), "")</f>
        <v>155</v>
      </c>
      <c r="C168" s="232">
        <f>IFERROR(IF(Loan_Not_Paid*Values_Entered,Payment_Date,""), "")</f>
        <v>49659</v>
      </c>
      <c r="D168" s="131">
        <f>IFERROR(IF(Loan_Not_Paid*Values_Entered,Beginning_Balance,""), "")</f>
        <v>374698.42448936705</v>
      </c>
      <c r="E168" s="131">
        <f>IFERROR(IF(Loan_Not_Paid*Values_Entered,Monthly_Payment,""), "")</f>
        <v>2030.4098212519966</v>
      </c>
      <c r="F168" s="131">
        <f>IFERROR(IF(Loan_Not_Paid*Values_Entered,Principal,""), "")</f>
        <v>1624.4865280551721</v>
      </c>
      <c r="G168" s="131">
        <f>IFERROR(IF(Loan_Not_Paid*Values_Entered,Interest,""), "")</f>
        <v>405.92329319682466</v>
      </c>
      <c r="H168" s="130">
        <f>IFERROR(IF(Loan_Not_Paid*Values_Entered,Ending_Balance,""), "")</f>
        <v>373073.93796131224</v>
      </c>
      <c r="I168" s="229"/>
    </row>
    <row r="169" spans="2:9" s="129" customFormat="1" ht="20.100000000000001" customHeight="1" x14ac:dyDescent="0.25">
      <c r="B169" s="223">
        <f>IFERROR(IF(Loan_Not_Paid*Values_Entered,Payment_Number,""), "")</f>
        <v>156</v>
      </c>
      <c r="C169" s="232">
        <f>IFERROR(IF(Loan_Not_Paid*Values_Entered,Payment_Date,""), "")</f>
        <v>49690</v>
      </c>
      <c r="D169" s="131">
        <f>IFERROR(IF(Loan_Not_Paid*Values_Entered,Beginning_Balance,""), "")</f>
        <v>373073.93796131224</v>
      </c>
      <c r="E169" s="131">
        <f>IFERROR(IF(Loan_Not_Paid*Values_Entered,Monthly_Payment,""), "")</f>
        <v>2030.4098212519966</v>
      </c>
      <c r="F169" s="131">
        <f>IFERROR(IF(Loan_Not_Paid*Values_Entered,Principal,""), "")</f>
        <v>1626.2463884605652</v>
      </c>
      <c r="G169" s="131">
        <f>IFERROR(IF(Loan_Not_Paid*Values_Entered,Interest,""), "")</f>
        <v>404.16343279143149</v>
      </c>
      <c r="H169" s="130">
        <f>IFERROR(IF(Loan_Not_Paid*Values_Entered,Ending_Balance,""), "")</f>
        <v>371447.6915728515</v>
      </c>
      <c r="I169" s="229"/>
    </row>
    <row r="170" spans="2:9" s="129" customFormat="1" ht="20.100000000000001" customHeight="1" x14ac:dyDescent="0.25">
      <c r="B170" s="223">
        <f>IFERROR(IF(Loan_Not_Paid*Values_Entered,Payment_Number,""), "")</f>
        <v>157</v>
      </c>
      <c r="C170" s="232">
        <f>IFERROR(IF(Loan_Not_Paid*Values_Entered,Payment_Date,""), "")</f>
        <v>49721</v>
      </c>
      <c r="D170" s="131">
        <f>IFERROR(IF(Loan_Not_Paid*Values_Entered,Beginning_Balance,""), "")</f>
        <v>371447.6915728515</v>
      </c>
      <c r="E170" s="131">
        <f>IFERROR(IF(Loan_Not_Paid*Values_Entered,Monthly_Payment,""), "")</f>
        <v>2030.4098212519966</v>
      </c>
      <c r="F170" s="131">
        <f>IFERROR(IF(Loan_Not_Paid*Values_Entered,Principal,""), "")</f>
        <v>1628.0081553813975</v>
      </c>
      <c r="G170" s="131">
        <f>IFERROR(IF(Loan_Not_Paid*Values_Entered,Interest,""), "")</f>
        <v>402.40166587059929</v>
      </c>
      <c r="H170" s="130">
        <f>IFERROR(IF(Loan_Not_Paid*Values_Entered,Ending_Balance,""), "")</f>
        <v>369819.68341747025</v>
      </c>
      <c r="I170" s="229"/>
    </row>
    <row r="171" spans="2:9" s="129" customFormat="1" ht="20.100000000000001" customHeight="1" x14ac:dyDescent="0.25">
      <c r="B171" s="223">
        <f>IFERROR(IF(Loan_Not_Paid*Values_Entered,Payment_Number,""), "")</f>
        <v>158</v>
      </c>
      <c r="C171" s="232">
        <f>IFERROR(IF(Loan_Not_Paid*Values_Entered,Payment_Date,""), "")</f>
        <v>49750</v>
      </c>
      <c r="D171" s="131">
        <f>IFERROR(IF(Loan_Not_Paid*Values_Entered,Beginning_Balance,""), "")</f>
        <v>369819.68341747025</v>
      </c>
      <c r="E171" s="131">
        <f>IFERROR(IF(Loan_Not_Paid*Values_Entered,Monthly_Payment,""), "")</f>
        <v>2030.4098212519966</v>
      </c>
      <c r="F171" s="131">
        <f>IFERROR(IF(Loan_Not_Paid*Values_Entered,Principal,""), "")</f>
        <v>1629.7718308830606</v>
      </c>
      <c r="G171" s="131">
        <f>IFERROR(IF(Loan_Not_Paid*Values_Entered,Interest,""), "")</f>
        <v>400.63799036893613</v>
      </c>
      <c r="H171" s="130">
        <f>IFERROR(IF(Loan_Not_Paid*Values_Entered,Ending_Balance,""), "")</f>
        <v>368189.9115865865</v>
      </c>
      <c r="I171" s="229"/>
    </row>
    <row r="172" spans="2:9" s="129" customFormat="1" ht="20.100000000000001" customHeight="1" x14ac:dyDescent="0.25">
      <c r="B172" s="223">
        <f>IFERROR(IF(Loan_Not_Paid*Values_Entered,Payment_Number,""), "")</f>
        <v>159</v>
      </c>
      <c r="C172" s="232">
        <f>IFERROR(IF(Loan_Not_Paid*Values_Entered,Payment_Date,""), "")</f>
        <v>49781</v>
      </c>
      <c r="D172" s="131">
        <f>IFERROR(IF(Loan_Not_Paid*Values_Entered,Beginning_Balance,""), "")</f>
        <v>368189.9115865865</v>
      </c>
      <c r="E172" s="131">
        <f>IFERROR(IF(Loan_Not_Paid*Values_Entered,Monthly_Payment,""), "")</f>
        <v>2030.4098212519966</v>
      </c>
      <c r="F172" s="131">
        <f>IFERROR(IF(Loan_Not_Paid*Values_Entered,Principal,""), "")</f>
        <v>1631.5374170331838</v>
      </c>
      <c r="G172" s="131">
        <f>IFERROR(IF(Loan_Not_Paid*Values_Entered,Interest,""), "")</f>
        <v>398.87240421881268</v>
      </c>
      <c r="H172" s="130">
        <f>IFERROR(IF(Loan_Not_Paid*Values_Entered,Ending_Balance,""), "")</f>
        <v>366558.37416955346</v>
      </c>
      <c r="I172" s="229"/>
    </row>
    <row r="173" spans="2:9" s="129" customFormat="1" ht="20.100000000000001" customHeight="1" x14ac:dyDescent="0.25">
      <c r="B173" s="223">
        <f>IFERROR(IF(Loan_Not_Paid*Values_Entered,Payment_Number,""), "")</f>
        <v>160</v>
      </c>
      <c r="C173" s="232">
        <f>IFERROR(IF(Loan_Not_Paid*Values_Entered,Payment_Date,""), "")</f>
        <v>49811</v>
      </c>
      <c r="D173" s="131">
        <f>IFERROR(IF(Loan_Not_Paid*Values_Entered,Beginning_Balance,""), "")</f>
        <v>366558.37416955346</v>
      </c>
      <c r="E173" s="131">
        <f>IFERROR(IF(Loan_Not_Paid*Values_Entered,Monthly_Payment,""), "")</f>
        <v>2030.4098212519966</v>
      </c>
      <c r="F173" s="131">
        <f>IFERROR(IF(Loan_Not_Paid*Values_Entered,Principal,""), "")</f>
        <v>1633.3049159016366</v>
      </c>
      <c r="G173" s="131">
        <f>IFERROR(IF(Loan_Not_Paid*Values_Entered,Interest,""), "")</f>
        <v>397.10490535036007</v>
      </c>
      <c r="H173" s="130">
        <f>IFERROR(IF(Loan_Not_Paid*Values_Entered,Ending_Balance,""), "")</f>
        <v>364925.0692536516</v>
      </c>
      <c r="I173" s="229"/>
    </row>
    <row r="174" spans="2:9" s="129" customFormat="1" ht="20.100000000000001" customHeight="1" x14ac:dyDescent="0.25">
      <c r="B174" s="223">
        <f>IFERROR(IF(Loan_Not_Paid*Values_Entered,Payment_Number,""), "")</f>
        <v>161</v>
      </c>
      <c r="C174" s="232">
        <f>IFERROR(IF(Loan_Not_Paid*Values_Entered,Payment_Date,""), "")</f>
        <v>49842</v>
      </c>
      <c r="D174" s="131">
        <f>IFERROR(IF(Loan_Not_Paid*Values_Entered,Beginning_Balance,""), "")</f>
        <v>364925.0692536516</v>
      </c>
      <c r="E174" s="131">
        <f>IFERROR(IF(Loan_Not_Paid*Values_Entered,Monthly_Payment,""), "")</f>
        <v>2030.4098212519966</v>
      </c>
      <c r="F174" s="131">
        <f>IFERROR(IF(Loan_Not_Paid*Values_Entered,Principal,""), "")</f>
        <v>1635.07432956053</v>
      </c>
      <c r="G174" s="131">
        <f>IFERROR(IF(Loan_Not_Paid*Values_Entered,Interest,""), "")</f>
        <v>395.3354916914667</v>
      </c>
      <c r="H174" s="130">
        <f>IFERROR(IF(Loan_Not_Paid*Values_Entered,Ending_Balance,""), "")</f>
        <v>363289.99492409121</v>
      </c>
      <c r="I174" s="229"/>
    </row>
    <row r="175" spans="2:9" s="129" customFormat="1" ht="20.100000000000001" customHeight="1" x14ac:dyDescent="0.25">
      <c r="B175" s="223">
        <f>IFERROR(IF(Loan_Not_Paid*Values_Entered,Payment_Number,""), "")</f>
        <v>162</v>
      </c>
      <c r="C175" s="232">
        <f>IFERROR(IF(Loan_Not_Paid*Values_Entered,Payment_Date,""), "")</f>
        <v>49872</v>
      </c>
      <c r="D175" s="131">
        <f>IFERROR(IF(Loan_Not_Paid*Values_Entered,Beginning_Balance,""), "")</f>
        <v>363289.99492409121</v>
      </c>
      <c r="E175" s="131">
        <f>IFERROR(IF(Loan_Not_Paid*Values_Entered,Monthly_Payment,""), "")</f>
        <v>2030.4098212519966</v>
      </c>
      <c r="F175" s="131">
        <f>IFERROR(IF(Loan_Not_Paid*Values_Entered,Principal,""), "")</f>
        <v>1636.8456600842205</v>
      </c>
      <c r="G175" s="131">
        <f>IFERROR(IF(Loan_Not_Paid*Values_Entered,Interest,""), "")</f>
        <v>393.56416116777609</v>
      </c>
      <c r="H175" s="130">
        <f>IFERROR(IF(Loan_Not_Paid*Values_Entered,Ending_Balance,""), "")</f>
        <v>361653.14926400664</v>
      </c>
      <c r="I175" s="229"/>
    </row>
    <row r="176" spans="2:9" s="129" customFormat="1" ht="20.100000000000001" customHeight="1" x14ac:dyDescent="0.25">
      <c r="B176" s="223">
        <f>IFERROR(IF(Loan_Not_Paid*Values_Entered,Payment_Number,""), "")</f>
        <v>163</v>
      </c>
      <c r="C176" s="232">
        <f>IFERROR(IF(Loan_Not_Paid*Values_Entered,Payment_Date,""), "")</f>
        <v>49903</v>
      </c>
      <c r="D176" s="131">
        <f>IFERROR(IF(Loan_Not_Paid*Values_Entered,Beginning_Balance,""), "")</f>
        <v>361653.14926400664</v>
      </c>
      <c r="E176" s="131">
        <f>IFERROR(IF(Loan_Not_Paid*Values_Entered,Monthly_Payment,""), "")</f>
        <v>2030.4098212519966</v>
      </c>
      <c r="F176" s="131">
        <f>IFERROR(IF(Loan_Not_Paid*Values_Entered,Principal,""), "")</f>
        <v>1638.6189095493116</v>
      </c>
      <c r="G176" s="131">
        <f>IFERROR(IF(Loan_Not_Paid*Values_Entered,Interest,""), "")</f>
        <v>391.79091170268487</v>
      </c>
      <c r="H176" s="130">
        <f>IFERROR(IF(Loan_Not_Paid*Values_Entered,Ending_Balance,""), "")</f>
        <v>360014.53035445738</v>
      </c>
      <c r="I176" s="229"/>
    </row>
    <row r="177" spans="2:9" s="129" customFormat="1" ht="20.100000000000001" customHeight="1" x14ac:dyDescent="0.25">
      <c r="B177" s="223">
        <f>IFERROR(IF(Loan_Not_Paid*Values_Entered,Payment_Number,""), "")</f>
        <v>164</v>
      </c>
      <c r="C177" s="232">
        <f>IFERROR(IF(Loan_Not_Paid*Values_Entered,Payment_Date,""), "")</f>
        <v>49934</v>
      </c>
      <c r="D177" s="131">
        <f>IFERROR(IF(Loan_Not_Paid*Values_Entered,Beginning_Balance,""), "")</f>
        <v>360014.53035445738</v>
      </c>
      <c r="E177" s="131">
        <f>IFERROR(IF(Loan_Not_Paid*Values_Entered,Monthly_Payment,""), "")</f>
        <v>2030.4098212519966</v>
      </c>
      <c r="F177" s="131">
        <f>IFERROR(IF(Loan_Not_Paid*Values_Entered,Principal,""), "")</f>
        <v>1640.3940800346568</v>
      </c>
      <c r="G177" s="131">
        <f>IFERROR(IF(Loan_Not_Paid*Values_Entered,Interest,""), "")</f>
        <v>390.01574121733978</v>
      </c>
      <c r="H177" s="130">
        <f>IFERROR(IF(Loan_Not_Paid*Values_Entered,Ending_Balance,""), "")</f>
        <v>358374.13627442269</v>
      </c>
      <c r="I177" s="229"/>
    </row>
    <row r="178" spans="2:9" s="129" customFormat="1" ht="20.100000000000001" customHeight="1" x14ac:dyDescent="0.25">
      <c r="B178" s="223">
        <f>IFERROR(IF(Loan_Not_Paid*Values_Entered,Payment_Number,""), "")</f>
        <v>165</v>
      </c>
      <c r="C178" s="232">
        <f>IFERROR(IF(Loan_Not_Paid*Values_Entered,Payment_Date,""), "")</f>
        <v>49964</v>
      </c>
      <c r="D178" s="131">
        <f>IFERROR(IF(Loan_Not_Paid*Values_Entered,Beginning_Balance,""), "")</f>
        <v>358374.13627442269</v>
      </c>
      <c r="E178" s="131">
        <f>IFERROR(IF(Loan_Not_Paid*Values_Entered,Monthly_Payment,""), "")</f>
        <v>2030.4098212519966</v>
      </c>
      <c r="F178" s="131">
        <f>IFERROR(IF(Loan_Not_Paid*Values_Entered,Principal,""), "")</f>
        <v>1642.1711736213613</v>
      </c>
      <c r="G178" s="131">
        <f>IFERROR(IF(Loan_Not_Paid*Values_Entered,Interest,""), "")</f>
        <v>388.23864763063551</v>
      </c>
      <c r="H178" s="130">
        <f>IFERROR(IF(Loan_Not_Paid*Values_Entered,Ending_Balance,""), "")</f>
        <v>356731.96510080126</v>
      </c>
      <c r="I178" s="229"/>
    </row>
    <row r="179" spans="2:9" s="129" customFormat="1" ht="20.100000000000001" customHeight="1" x14ac:dyDescent="0.25">
      <c r="B179" s="223">
        <f>IFERROR(IF(Loan_Not_Paid*Values_Entered,Payment_Number,""), "")</f>
        <v>166</v>
      </c>
      <c r="C179" s="232">
        <f>IFERROR(IF(Loan_Not_Paid*Values_Entered,Payment_Date,""), "")</f>
        <v>49995</v>
      </c>
      <c r="D179" s="131">
        <f>IFERROR(IF(Loan_Not_Paid*Values_Entered,Beginning_Balance,""), "")</f>
        <v>356731.96510080126</v>
      </c>
      <c r="E179" s="131">
        <f>IFERROR(IF(Loan_Not_Paid*Values_Entered,Monthly_Payment,""), "")</f>
        <v>2030.4098212519966</v>
      </c>
      <c r="F179" s="131">
        <f>IFERROR(IF(Loan_Not_Paid*Values_Entered,Principal,""), "")</f>
        <v>1643.9501923927842</v>
      </c>
      <c r="G179" s="131">
        <f>IFERROR(IF(Loan_Not_Paid*Values_Entered,Interest,""), "")</f>
        <v>386.45962885921244</v>
      </c>
      <c r="H179" s="130">
        <f>IFERROR(IF(Loan_Not_Paid*Values_Entered,Ending_Balance,""), "")</f>
        <v>355088.01490840857</v>
      </c>
      <c r="I179" s="229"/>
    </row>
    <row r="180" spans="2:9" s="129" customFormat="1" ht="20.100000000000001" customHeight="1" x14ac:dyDescent="0.25">
      <c r="B180" s="223">
        <f>IFERROR(IF(Loan_Not_Paid*Values_Entered,Payment_Number,""), "")</f>
        <v>167</v>
      </c>
      <c r="C180" s="232">
        <f>IFERROR(IF(Loan_Not_Paid*Values_Entered,Payment_Date,""), "")</f>
        <v>50025</v>
      </c>
      <c r="D180" s="131">
        <f>IFERROR(IF(Loan_Not_Paid*Values_Entered,Beginning_Balance,""), "")</f>
        <v>355088.01490840857</v>
      </c>
      <c r="E180" s="131">
        <f>IFERROR(IF(Loan_Not_Paid*Values_Entered,Monthly_Payment,""), "")</f>
        <v>2030.4098212519966</v>
      </c>
      <c r="F180" s="131">
        <f>IFERROR(IF(Loan_Not_Paid*Values_Entered,Principal,""), "")</f>
        <v>1645.731138434543</v>
      </c>
      <c r="G180" s="131">
        <f>IFERROR(IF(Loan_Not_Paid*Values_Entered,Interest,""), "")</f>
        <v>384.67868281745359</v>
      </c>
      <c r="H180" s="130">
        <f>IFERROR(IF(Loan_Not_Paid*Values_Entered,Ending_Balance,""), "")</f>
        <v>353442.28376997384</v>
      </c>
      <c r="I180" s="229"/>
    </row>
    <row r="181" spans="2:9" s="129" customFormat="1" ht="20.100000000000001" customHeight="1" x14ac:dyDescent="0.25">
      <c r="B181" s="223">
        <f>IFERROR(IF(Loan_Not_Paid*Values_Entered,Payment_Number,""), "")</f>
        <v>168</v>
      </c>
      <c r="C181" s="232">
        <f>IFERROR(IF(Loan_Not_Paid*Values_Entered,Payment_Date,""), "")</f>
        <v>50056</v>
      </c>
      <c r="D181" s="131">
        <f>IFERROR(IF(Loan_Not_Paid*Values_Entered,Beginning_Balance,""), "")</f>
        <v>353442.28376997384</v>
      </c>
      <c r="E181" s="131">
        <f>IFERROR(IF(Loan_Not_Paid*Values_Entered,Monthly_Payment,""), "")</f>
        <v>2030.4098212519966</v>
      </c>
      <c r="F181" s="131">
        <f>IFERROR(IF(Loan_Not_Paid*Values_Entered,Principal,""), "")</f>
        <v>1647.5140138345137</v>
      </c>
      <c r="G181" s="131">
        <f>IFERROR(IF(Loan_Not_Paid*Values_Entered,Interest,""), "")</f>
        <v>382.89580741748279</v>
      </c>
      <c r="H181" s="130">
        <f>IFERROR(IF(Loan_Not_Paid*Values_Entered,Ending_Balance,""), "")</f>
        <v>351794.76975613908</v>
      </c>
      <c r="I181" s="229"/>
    </row>
    <row r="182" spans="2:9" s="129" customFormat="1" ht="20.100000000000001" customHeight="1" x14ac:dyDescent="0.25">
      <c r="B182" s="223">
        <f>IFERROR(IF(Loan_Not_Paid*Values_Entered,Payment_Number,""), "")</f>
        <v>169</v>
      </c>
      <c r="C182" s="232">
        <f>IFERROR(IF(Loan_Not_Paid*Values_Entered,Payment_Date,""), "")</f>
        <v>50087</v>
      </c>
      <c r="D182" s="131">
        <f>IFERROR(IF(Loan_Not_Paid*Values_Entered,Beginning_Balance,""), "")</f>
        <v>351794.76975613908</v>
      </c>
      <c r="E182" s="131">
        <f>IFERROR(IF(Loan_Not_Paid*Values_Entered,Monthly_Payment,""), "")</f>
        <v>2030.4098212519966</v>
      </c>
      <c r="F182" s="131">
        <f>IFERROR(IF(Loan_Not_Paid*Values_Entered,Principal,""), "")</f>
        <v>1649.2988206828345</v>
      </c>
      <c r="G182" s="131">
        <f>IFERROR(IF(Loan_Not_Paid*Values_Entered,Interest,""), "")</f>
        <v>381.11100056916206</v>
      </c>
      <c r="H182" s="130">
        <f>IFERROR(IF(Loan_Not_Paid*Values_Entered,Ending_Balance,""), "")</f>
        <v>350145.47093545622</v>
      </c>
      <c r="I182" s="229"/>
    </row>
    <row r="183" spans="2:9" s="129" customFormat="1" ht="20.100000000000001" customHeight="1" x14ac:dyDescent="0.25">
      <c r="B183" s="223">
        <f>IFERROR(IF(Loan_Not_Paid*Values_Entered,Payment_Number,""), "")</f>
        <v>170</v>
      </c>
      <c r="C183" s="232">
        <f>IFERROR(IF(Loan_Not_Paid*Values_Entered,Payment_Date,""), "")</f>
        <v>50115</v>
      </c>
      <c r="D183" s="131">
        <f>IFERROR(IF(Loan_Not_Paid*Values_Entered,Beginning_Balance,""), "")</f>
        <v>350145.47093545622</v>
      </c>
      <c r="E183" s="131">
        <f>IFERROR(IF(Loan_Not_Paid*Values_Entered,Monthly_Payment,""), "")</f>
        <v>2030.4098212519966</v>
      </c>
      <c r="F183" s="131">
        <f>IFERROR(IF(Loan_Not_Paid*Values_Entered,Principal,""), "")</f>
        <v>1651.0855610719075</v>
      </c>
      <c r="G183" s="131">
        <f>IFERROR(IF(Loan_Not_Paid*Values_Entered,Interest,""), "")</f>
        <v>379.32426018008903</v>
      </c>
      <c r="H183" s="130">
        <f>IFERROR(IF(Loan_Not_Paid*Values_Entered,Ending_Balance,""), "")</f>
        <v>348494.38537438447</v>
      </c>
      <c r="I183" s="229"/>
    </row>
    <row r="184" spans="2:9" s="129" customFormat="1" ht="20.100000000000001" customHeight="1" x14ac:dyDescent="0.25">
      <c r="B184" s="223">
        <f>IFERROR(IF(Loan_Not_Paid*Values_Entered,Payment_Number,""), "")</f>
        <v>171</v>
      </c>
      <c r="C184" s="232">
        <f>IFERROR(IF(Loan_Not_Paid*Values_Entered,Payment_Date,""), "")</f>
        <v>50146</v>
      </c>
      <c r="D184" s="131">
        <f>IFERROR(IF(Loan_Not_Paid*Values_Entered,Beginning_Balance,""), "")</f>
        <v>348494.38537438447</v>
      </c>
      <c r="E184" s="131">
        <f>IFERROR(IF(Loan_Not_Paid*Values_Entered,Monthly_Payment,""), "")</f>
        <v>2030.4098212519966</v>
      </c>
      <c r="F184" s="131">
        <f>IFERROR(IF(Loan_Not_Paid*Values_Entered,Principal,""), "")</f>
        <v>1652.8742370964021</v>
      </c>
      <c r="G184" s="131">
        <f>IFERROR(IF(Loan_Not_Paid*Values_Entered,Interest,""), "")</f>
        <v>377.53558415559445</v>
      </c>
      <c r="H184" s="130">
        <f>IFERROR(IF(Loan_Not_Paid*Values_Entered,Ending_Balance,""), "")</f>
        <v>346841.51113728783</v>
      </c>
      <c r="I184" s="229"/>
    </row>
    <row r="185" spans="2:9" s="129" customFormat="1" ht="20.100000000000001" customHeight="1" x14ac:dyDescent="0.25">
      <c r="B185" s="223">
        <f>IFERROR(IF(Loan_Not_Paid*Values_Entered,Payment_Number,""), "")</f>
        <v>172</v>
      </c>
      <c r="C185" s="232">
        <f>IFERROR(IF(Loan_Not_Paid*Values_Entered,Payment_Date,""), "")</f>
        <v>50176</v>
      </c>
      <c r="D185" s="131">
        <f>IFERROR(IF(Loan_Not_Paid*Values_Entered,Beginning_Balance,""), "")</f>
        <v>346841.51113728783</v>
      </c>
      <c r="E185" s="131">
        <f>IFERROR(IF(Loan_Not_Paid*Values_Entered,Monthly_Payment,""), "")</f>
        <v>2030.4098212519966</v>
      </c>
      <c r="F185" s="131">
        <f>IFERROR(IF(Loan_Not_Paid*Values_Entered,Principal,""), "")</f>
        <v>1654.6648508532567</v>
      </c>
      <c r="G185" s="131">
        <f>IFERROR(IF(Loan_Not_Paid*Values_Entered,Interest,""), "")</f>
        <v>375.74497039874001</v>
      </c>
      <c r="H185" s="130">
        <f>IFERROR(IF(Loan_Not_Paid*Values_Entered,Ending_Balance,""), "")</f>
        <v>345186.84628643468</v>
      </c>
      <c r="I185" s="229"/>
    </row>
    <row r="186" spans="2:9" s="129" customFormat="1" ht="20.100000000000001" customHeight="1" x14ac:dyDescent="0.25">
      <c r="B186" s="223">
        <f>IFERROR(IF(Loan_Not_Paid*Values_Entered,Payment_Number,""), "")</f>
        <v>173</v>
      </c>
      <c r="C186" s="232">
        <f>IFERROR(IF(Loan_Not_Paid*Values_Entered,Payment_Date,""), "")</f>
        <v>50207</v>
      </c>
      <c r="D186" s="131">
        <f>IFERROR(IF(Loan_Not_Paid*Values_Entered,Beginning_Balance,""), "")</f>
        <v>345186.84628643468</v>
      </c>
      <c r="E186" s="131">
        <f>IFERROR(IF(Loan_Not_Paid*Values_Entered,Monthly_Payment,""), "")</f>
        <v>2030.4098212519966</v>
      </c>
      <c r="F186" s="131">
        <f>IFERROR(IF(Loan_Not_Paid*Values_Entered,Principal,""), "")</f>
        <v>1656.4574044416811</v>
      </c>
      <c r="G186" s="131">
        <f>IFERROR(IF(Loan_Not_Paid*Values_Entered,Interest,""), "")</f>
        <v>373.95241681031564</v>
      </c>
      <c r="H186" s="130">
        <f>IFERROR(IF(Loan_Not_Paid*Values_Entered,Ending_Balance,""), "")</f>
        <v>343530.38888199284</v>
      </c>
      <c r="I186" s="229"/>
    </row>
    <row r="187" spans="2:9" s="129" customFormat="1" ht="20.100000000000001" customHeight="1" x14ac:dyDescent="0.25">
      <c r="B187" s="223">
        <f>IFERROR(IF(Loan_Not_Paid*Values_Entered,Payment_Number,""), "")</f>
        <v>174</v>
      </c>
      <c r="C187" s="232">
        <f>IFERROR(IF(Loan_Not_Paid*Values_Entered,Payment_Date,""), "")</f>
        <v>50237</v>
      </c>
      <c r="D187" s="131">
        <f>IFERROR(IF(Loan_Not_Paid*Values_Entered,Beginning_Balance,""), "")</f>
        <v>343530.38888199284</v>
      </c>
      <c r="E187" s="131">
        <f>IFERROR(IF(Loan_Not_Paid*Values_Entered,Monthly_Payment,""), "")</f>
        <v>2030.4098212519966</v>
      </c>
      <c r="F187" s="131">
        <f>IFERROR(IF(Loan_Not_Paid*Values_Entered,Principal,""), "")</f>
        <v>1658.2518999631595</v>
      </c>
      <c r="G187" s="131">
        <f>IFERROR(IF(Loan_Not_Paid*Values_Entered,Interest,""), "")</f>
        <v>372.15792128883709</v>
      </c>
      <c r="H187" s="130">
        <f>IFERROR(IF(Loan_Not_Paid*Values_Entered,Ending_Balance,""), "")</f>
        <v>341872.1369820293</v>
      </c>
      <c r="I187" s="229"/>
    </row>
    <row r="188" spans="2:9" s="129" customFormat="1" ht="20.100000000000001" customHeight="1" x14ac:dyDescent="0.25">
      <c r="B188" s="223">
        <f>IFERROR(IF(Loan_Not_Paid*Values_Entered,Payment_Number,""), "")</f>
        <v>175</v>
      </c>
      <c r="C188" s="232">
        <f>IFERROR(IF(Loan_Not_Paid*Values_Entered,Payment_Date,""), "")</f>
        <v>50268</v>
      </c>
      <c r="D188" s="131">
        <f>IFERROR(IF(Loan_Not_Paid*Values_Entered,Beginning_Balance,""), "")</f>
        <v>341872.1369820293</v>
      </c>
      <c r="E188" s="131">
        <f>IFERROR(IF(Loan_Not_Paid*Values_Entered,Monthly_Payment,""), "")</f>
        <v>2030.4098212519966</v>
      </c>
      <c r="F188" s="131">
        <f>IFERROR(IF(Loan_Not_Paid*Values_Entered,Principal,""), "")</f>
        <v>1660.0483395214528</v>
      </c>
      <c r="G188" s="131">
        <f>IFERROR(IF(Loan_Not_Paid*Values_Entered,Interest,""), "")</f>
        <v>370.36148173054369</v>
      </c>
      <c r="H188" s="130">
        <f>IFERROR(IF(Loan_Not_Paid*Values_Entered,Ending_Balance,""), "")</f>
        <v>340212.08864250802</v>
      </c>
      <c r="I188" s="229"/>
    </row>
    <row r="189" spans="2:9" s="129" customFormat="1" ht="20.100000000000001" customHeight="1" x14ac:dyDescent="0.25">
      <c r="B189" s="223">
        <f>IFERROR(IF(Loan_Not_Paid*Values_Entered,Payment_Number,""), "")</f>
        <v>176</v>
      </c>
      <c r="C189" s="232">
        <f>IFERROR(IF(Loan_Not_Paid*Values_Entered,Payment_Date,""), "")</f>
        <v>50299</v>
      </c>
      <c r="D189" s="131">
        <f>IFERROR(IF(Loan_Not_Paid*Values_Entered,Beginning_Balance,""), "")</f>
        <v>340212.08864250802</v>
      </c>
      <c r="E189" s="131">
        <f>IFERROR(IF(Loan_Not_Paid*Values_Entered,Monthly_Payment,""), "")</f>
        <v>2030.4098212519966</v>
      </c>
      <c r="F189" s="131">
        <f>IFERROR(IF(Loan_Not_Paid*Values_Entered,Principal,""), "")</f>
        <v>1661.8467252226012</v>
      </c>
      <c r="G189" s="131">
        <f>IFERROR(IF(Loan_Not_Paid*Values_Entered,Interest,""), "")</f>
        <v>368.56309602939552</v>
      </c>
      <c r="H189" s="130">
        <f>IFERROR(IF(Loan_Not_Paid*Values_Entered,Ending_Balance,""), "")</f>
        <v>338550.24191728485</v>
      </c>
      <c r="I189" s="229"/>
    </row>
    <row r="190" spans="2:9" s="129" customFormat="1" ht="20.100000000000001" customHeight="1" x14ac:dyDescent="0.25">
      <c r="B190" s="223">
        <f>IFERROR(IF(Loan_Not_Paid*Values_Entered,Payment_Number,""), "")</f>
        <v>177</v>
      </c>
      <c r="C190" s="232">
        <f>IFERROR(IF(Loan_Not_Paid*Values_Entered,Payment_Date,""), "")</f>
        <v>50329</v>
      </c>
      <c r="D190" s="131">
        <f>IFERROR(IF(Loan_Not_Paid*Values_Entered,Beginning_Balance,""), "")</f>
        <v>338550.24191728485</v>
      </c>
      <c r="E190" s="131">
        <f>IFERROR(IF(Loan_Not_Paid*Values_Entered,Monthly_Payment,""), "")</f>
        <v>2030.4098212519966</v>
      </c>
      <c r="F190" s="131">
        <f>IFERROR(IF(Loan_Not_Paid*Values_Entered,Principal,""), "")</f>
        <v>1663.6470591749257</v>
      </c>
      <c r="G190" s="131">
        <f>IFERROR(IF(Loan_Not_Paid*Values_Entered,Interest,""), "")</f>
        <v>366.76276207707105</v>
      </c>
      <c r="H190" s="130">
        <f>IFERROR(IF(Loan_Not_Paid*Values_Entered,Ending_Balance,""), "")</f>
        <v>336886.59485811001</v>
      </c>
      <c r="I190" s="229"/>
    </row>
    <row r="191" spans="2:9" s="129" customFormat="1" ht="20.100000000000001" customHeight="1" x14ac:dyDescent="0.25">
      <c r="B191" s="223">
        <f>IFERROR(IF(Loan_Not_Paid*Values_Entered,Payment_Number,""), "")</f>
        <v>178</v>
      </c>
      <c r="C191" s="232">
        <f>IFERROR(IF(Loan_Not_Paid*Values_Entered,Payment_Date,""), "")</f>
        <v>50360</v>
      </c>
      <c r="D191" s="131">
        <f>IFERROR(IF(Loan_Not_Paid*Values_Entered,Beginning_Balance,""), "")</f>
        <v>336886.59485811001</v>
      </c>
      <c r="E191" s="131">
        <f>IFERROR(IF(Loan_Not_Paid*Values_Entered,Monthly_Payment,""), "")</f>
        <v>2030.4098212519966</v>
      </c>
      <c r="F191" s="131">
        <f>IFERROR(IF(Loan_Not_Paid*Values_Entered,Principal,""), "")</f>
        <v>1665.4493434890319</v>
      </c>
      <c r="G191" s="131">
        <f>IFERROR(IF(Loan_Not_Paid*Values_Entered,Interest,""), "")</f>
        <v>364.96047776296484</v>
      </c>
      <c r="H191" s="130">
        <f>IFERROR(IF(Loan_Not_Paid*Values_Entered,Ending_Balance,""), "")</f>
        <v>335221.14551462093</v>
      </c>
      <c r="I191" s="229"/>
    </row>
    <row r="192" spans="2:9" s="129" customFormat="1" ht="20.100000000000001" customHeight="1" x14ac:dyDescent="0.25">
      <c r="B192" s="223">
        <f>IFERROR(IF(Loan_Not_Paid*Values_Entered,Payment_Number,""), "")</f>
        <v>179</v>
      </c>
      <c r="C192" s="232">
        <f>IFERROR(IF(Loan_Not_Paid*Values_Entered,Payment_Date,""), "")</f>
        <v>50390</v>
      </c>
      <c r="D192" s="131">
        <f>IFERROR(IF(Loan_Not_Paid*Values_Entered,Beginning_Balance,""), "")</f>
        <v>335221.14551462093</v>
      </c>
      <c r="E192" s="131">
        <f>IFERROR(IF(Loan_Not_Paid*Values_Entered,Monthly_Payment,""), "")</f>
        <v>2030.4098212519966</v>
      </c>
      <c r="F192" s="131">
        <f>IFERROR(IF(Loan_Not_Paid*Values_Entered,Principal,""), "")</f>
        <v>1667.2535802778116</v>
      </c>
      <c r="G192" s="131">
        <f>IFERROR(IF(Loan_Not_Paid*Values_Entered,Interest,""), "")</f>
        <v>363.15624097418504</v>
      </c>
      <c r="H192" s="130">
        <f>IFERROR(IF(Loan_Not_Paid*Values_Entered,Ending_Balance,""), "")</f>
        <v>333553.89193434315</v>
      </c>
      <c r="I192" s="229"/>
    </row>
    <row r="193" spans="2:9" s="129" customFormat="1" ht="20.100000000000001" customHeight="1" x14ac:dyDescent="0.25">
      <c r="B193" s="223">
        <f>IFERROR(IF(Loan_Not_Paid*Values_Entered,Payment_Number,""), "")</f>
        <v>180</v>
      </c>
      <c r="C193" s="232">
        <f>IFERROR(IF(Loan_Not_Paid*Values_Entered,Payment_Date,""), "")</f>
        <v>50421</v>
      </c>
      <c r="D193" s="131">
        <f>IFERROR(IF(Loan_Not_Paid*Values_Entered,Beginning_Balance,""), "")</f>
        <v>333553.89193434315</v>
      </c>
      <c r="E193" s="131">
        <f>IFERROR(IF(Loan_Not_Paid*Values_Entered,Monthly_Payment,""), "")</f>
        <v>2030.4098212519966</v>
      </c>
      <c r="F193" s="131">
        <f>IFERROR(IF(Loan_Not_Paid*Values_Entered,Principal,""), "")</f>
        <v>1669.0597716564459</v>
      </c>
      <c r="G193" s="131">
        <f>IFERROR(IF(Loan_Not_Paid*Values_Entered,Interest,""), "")</f>
        <v>361.35004959555073</v>
      </c>
      <c r="H193" s="130">
        <f>IFERROR(IF(Loan_Not_Paid*Values_Entered,Ending_Balance,""), "")</f>
        <v>331884.8321626868</v>
      </c>
      <c r="I193" s="229"/>
    </row>
    <row r="194" spans="2:9" s="129" customFormat="1" ht="20.100000000000001" customHeight="1" x14ac:dyDescent="0.25">
      <c r="B194" s="223">
        <f>IFERROR(IF(Loan_Not_Paid*Values_Entered,Payment_Number,""), "")</f>
        <v>181</v>
      </c>
      <c r="C194" s="232">
        <f>IFERROR(IF(Loan_Not_Paid*Values_Entered,Payment_Date,""), "")</f>
        <v>50452</v>
      </c>
      <c r="D194" s="131">
        <f>IFERROR(IF(Loan_Not_Paid*Values_Entered,Beginning_Balance,""), "")</f>
        <v>331884.8321626868</v>
      </c>
      <c r="E194" s="131">
        <f>IFERROR(IF(Loan_Not_Paid*Values_Entered,Monthly_Payment,""), "")</f>
        <v>2030.4098212519966</v>
      </c>
      <c r="F194" s="131">
        <f>IFERROR(IF(Loan_Not_Paid*Values_Entered,Principal,""), "")</f>
        <v>1670.8679197424069</v>
      </c>
      <c r="G194" s="131">
        <f>IFERROR(IF(Loan_Not_Paid*Values_Entered,Interest,""), "")</f>
        <v>359.54190150958959</v>
      </c>
      <c r="H194" s="130">
        <f>IFERROR(IF(Loan_Not_Paid*Values_Entered,Ending_Balance,""), "")</f>
        <v>330213.96424294409</v>
      </c>
      <c r="I194" s="229"/>
    </row>
    <row r="195" spans="2:9" s="129" customFormat="1" ht="20.100000000000001" customHeight="1" x14ac:dyDescent="0.25">
      <c r="B195" s="223">
        <f>IFERROR(IF(Loan_Not_Paid*Values_Entered,Payment_Number,""), "")</f>
        <v>182</v>
      </c>
      <c r="C195" s="232">
        <f>IFERROR(IF(Loan_Not_Paid*Values_Entered,Payment_Date,""), "")</f>
        <v>50480</v>
      </c>
      <c r="D195" s="131">
        <f>IFERROR(IF(Loan_Not_Paid*Values_Entered,Beginning_Balance,""), "")</f>
        <v>330213.96424294409</v>
      </c>
      <c r="E195" s="131">
        <f>IFERROR(IF(Loan_Not_Paid*Values_Entered,Monthly_Payment,""), "")</f>
        <v>2030.4098212519966</v>
      </c>
      <c r="F195" s="131">
        <f>IFERROR(IF(Loan_Not_Paid*Values_Entered,Principal,""), "")</f>
        <v>1672.6780266554613</v>
      </c>
      <c r="G195" s="131">
        <f>IFERROR(IF(Loan_Not_Paid*Values_Entered,Interest,""), "")</f>
        <v>357.73179459653534</v>
      </c>
      <c r="H195" s="130">
        <f>IFERROR(IF(Loan_Not_Paid*Values_Entered,Ending_Balance,""), "")</f>
        <v>328541.28621628904</v>
      </c>
      <c r="I195" s="229"/>
    </row>
    <row r="196" spans="2:9" s="129" customFormat="1" ht="20.100000000000001" customHeight="1" x14ac:dyDescent="0.25">
      <c r="B196" s="223">
        <f>IFERROR(IF(Loan_Not_Paid*Values_Entered,Payment_Number,""), "")</f>
        <v>183</v>
      </c>
      <c r="C196" s="232">
        <f>IFERROR(IF(Loan_Not_Paid*Values_Entered,Payment_Date,""), "")</f>
        <v>50511</v>
      </c>
      <c r="D196" s="131">
        <f>IFERROR(IF(Loan_Not_Paid*Values_Entered,Beginning_Balance,""), "")</f>
        <v>328541.28621628904</v>
      </c>
      <c r="E196" s="131">
        <f>IFERROR(IF(Loan_Not_Paid*Values_Entered,Monthly_Payment,""), "")</f>
        <v>2030.4098212519966</v>
      </c>
      <c r="F196" s="131">
        <f>IFERROR(IF(Loan_Not_Paid*Values_Entered,Principal,""), "")</f>
        <v>1674.4900945176714</v>
      </c>
      <c r="G196" s="131">
        <f>IFERROR(IF(Loan_Not_Paid*Values_Entered,Interest,""), "")</f>
        <v>355.91972673432525</v>
      </c>
      <c r="H196" s="130">
        <f>IFERROR(IF(Loan_Not_Paid*Values_Entered,Ending_Balance,""), "")</f>
        <v>326866.79612177069</v>
      </c>
      <c r="I196" s="229"/>
    </row>
    <row r="197" spans="2:9" s="129" customFormat="1" ht="20.100000000000001" customHeight="1" x14ac:dyDescent="0.25">
      <c r="B197" s="223">
        <f>IFERROR(IF(Loan_Not_Paid*Values_Entered,Payment_Number,""), "")</f>
        <v>184</v>
      </c>
      <c r="C197" s="232">
        <f>IFERROR(IF(Loan_Not_Paid*Values_Entered,Payment_Date,""), "")</f>
        <v>50541</v>
      </c>
      <c r="D197" s="131">
        <f>IFERROR(IF(Loan_Not_Paid*Values_Entered,Beginning_Balance,""), "")</f>
        <v>326866.79612177069</v>
      </c>
      <c r="E197" s="131">
        <f>IFERROR(IF(Loan_Not_Paid*Values_Entered,Monthly_Payment,""), "")</f>
        <v>2030.4098212519966</v>
      </c>
      <c r="F197" s="131">
        <f>IFERROR(IF(Loan_Not_Paid*Values_Entered,Principal,""), "")</f>
        <v>1676.3041254533989</v>
      </c>
      <c r="G197" s="131">
        <f>IFERROR(IF(Loan_Not_Paid*Values_Entered,Interest,""), "")</f>
        <v>354.10569579859776</v>
      </c>
      <c r="H197" s="130">
        <f>IFERROR(IF(Loan_Not_Paid*Values_Entered,Ending_Balance,""), "")</f>
        <v>325190.49199631735</v>
      </c>
      <c r="I197" s="229"/>
    </row>
    <row r="198" spans="2:9" s="129" customFormat="1" ht="20.100000000000001" customHeight="1" x14ac:dyDescent="0.25">
      <c r="B198" s="223">
        <f>IFERROR(IF(Loan_Not_Paid*Values_Entered,Payment_Number,""), "")</f>
        <v>185</v>
      </c>
      <c r="C198" s="232">
        <f>IFERROR(IF(Loan_Not_Paid*Values_Entered,Payment_Date,""), "")</f>
        <v>50572</v>
      </c>
      <c r="D198" s="131">
        <f>IFERROR(IF(Loan_Not_Paid*Values_Entered,Beginning_Balance,""), "")</f>
        <v>325190.49199631735</v>
      </c>
      <c r="E198" s="131">
        <f>IFERROR(IF(Loan_Not_Paid*Values_Entered,Monthly_Payment,""), "")</f>
        <v>2030.4098212519966</v>
      </c>
      <c r="F198" s="131">
        <f>IFERROR(IF(Loan_Not_Paid*Values_Entered,Principal,""), "")</f>
        <v>1678.1201215893068</v>
      </c>
      <c r="G198" s="131">
        <f>IFERROR(IF(Loan_Not_Paid*Values_Entered,Interest,""), "")</f>
        <v>352.28969966268988</v>
      </c>
      <c r="H198" s="130">
        <f>IFERROR(IF(Loan_Not_Paid*Values_Entered,Ending_Balance,""), "")</f>
        <v>323512.37187472836</v>
      </c>
      <c r="I198" s="229"/>
    </row>
    <row r="199" spans="2:9" s="129" customFormat="1" ht="20.100000000000001" customHeight="1" x14ac:dyDescent="0.25">
      <c r="B199" s="223">
        <f>IFERROR(IF(Loan_Not_Paid*Values_Entered,Payment_Number,""), "")</f>
        <v>186</v>
      </c>
      <c r="C199" s="232">
        <f>IFERROR(IF(Loan_Not_Paid*Values_Entered,Payment_Date,""), "")</f>
        <v>50602</v>
      </c>
      <c r="D199" s="131">
        <f>IFERROR(IF(Loan_Not_Paid*Values_Entered,Beginning_Balance,""), "")</f>
        <v>323512.37187472836</v>
      </c>
      <c r="E199" s="131">
        <f>IFERROR(IF(Loan_Not_Paid*Values_Entered,Monthly_Payment,""), "")</f>
        <v>2030.4098212519966</v>
      </c>
      <c r="F199" s="131">
        <f>IFERROR(IF(Loan_Not_Paid*Values_Entered,Principal,""), "")</f>
        <v>1679.9380850543619</v>
      </c>
      <c r="G199" s="131">
        <f>IFERROR(IF(Loan_Not_Paid*Values_Entered,Interest,""), "")</f>
        <v>350.47173619763487</v>
      </c>
      <c r="H199" s="130">
        <f>IFERROR(IF(Loan_Not_Paid*Values_Entered,Ending_Balance,""), "")</f>
        <v>321832.43378967338</v>
      </c>
      <c r="I199" s="229"/>
    </row>
    <row r="200" spans="2:9" s="129" customFormat="1" ht="20.100000000000001" customHeight="1" x14ac:dyDescent="0.25">
      <c r="B200" s="223">
        <f>IFERROR(IF(Loan_Not_Paid*Values_Entered,Payment_Number,""), "")</f>
        <v>187</v>
      </c>
      <c r="C200" s="232">
        <f>IFERROR(IF(Loan_Not_Paid*Values_Entered,Payment_Date,""), "")</f>
        <v>50633</v>
      </c>
      <c r="D200" s="131">
        <f>IFERROR(IF(Loan_Not_Paid*Values_Entered,Beginning_Balance,""), "")</f>
        <v>321832.43378967338</v>
      </c>
      <c r="E200" s="131">
        <f>IFERROR(IF(Loan_Not_Paid*Values_Entered,Monthly_Payment,""), "")</f>
        <v>2030.4098212519966</v>
      </c>
      <c r="F200" s="131">
        <f>IFERROR(IF(Loan_Not_Paid*Values_Entered,Principal,""), "")</f>
        <v>1681.7580179798372</v>
      </c>
      <c r="G200" s="131">
        <f>IFERROR(IF(Loan_Not_Paid*Values_Entered,Interest,""), "")</f>
        <v>348.65180327215933</v>
      </c>
      <c r="H200" s="130">
        <f>IFERROR(IF(Loan_Not_Paid*Values_Entered,Ending_Balance,""), "")</f>
        <v>320150.67577169422</v>
      </c>
      <c r="I200" s="229"/>
    </row>
    <row r="201" spans="2:9" s="129" customFormat="1" ht="20.100000000000001" customHeight="1" x14ac:dyDescent="0.25">
      <c r="B201" s="223">
        <f>IFERROR(IF(Loan_Not_Paid*Values_Entered,Payment_Number,""), "")</f>
        <v>188</v>
      </c>
      <c r="C201" s="232">
        <f>IFERROR(IF(Loan_Not_Paid*Values_Entered,Payment_Date,""), "")</f>
        <v>50664</v>
      </c>
      <c r="D201" s="131">
        <f>IFERROR(IF(Loan_Not_Paid*Values_Entered,Beginning_Balance,""), "")</f>
        <v>320150.67577169422</v>
      </c>
      <c r="E201" s="131">
        <f>IFERROR(IF(Loan_Not_Paid*Values_Entered,Monthly_Payment,""), "")</f>
        <v>2030.4098212519966</v>
      </c>
      <c r="F201" s="131">
        <f>IFERROR(IF(Loan_Not_Paid*Values_Entered,Principal,""), "")</f>
        <v>1683.5799224993154</v>
      </c>
      <c r="G201" s="131">
        <f>IFERROR(IF(Loan_Not_Paid*Values_Entered,Interest,""), "")</f>
        <v>346.82989875268106</v>
      </c>
      <c r="H201" s="130">
        <f>IFERROR(IF(Loan_Not_Paid*Values_Entered,Ending_Balance,""), "")</f>
        <v>318467.09584919462</v>
      </c>
      <c r="I201" s="229"/>
    </row>
    <row r="202" spans="2:9" s="129" customFormat="1" ht="20.100000000000001" customHeight="1" x14ac:dyDescent="0.25">
      <c r="B202" s="223">
        <f>IFERROR(IF(Loan_Not_Paid*Values_Entered,Payment_Number,""), "")</f>
        <v>189</v>
      </c>
      <c r="C202" s="232">
        <f>IFERROR(IF(Loan_Not_Paid*Values_Entered,Payment_Date,""), "")</f>
        <v>50694</v>
      </c>
      <c r="D202" s="131">
        <f>IFERROR(IF(Loan_Not_Paid*Values_Entered,Beginning_Balance,""), "")</f>
        <v>318467.09584919462</v>
      </c>
      <c r="E202" s="131">
        <f>IFERROR(IF(Loan_Not_Paid*Values_Entered,Monthly_Payment,""), "")</f>
        <v>2030.4098212519966</v>
      </c>
      <c r="F202" s="131">
        <f>IFERROR(IF(Loan_Not_Paid*Values_Entered,Principal,""), "")</f>
        <v>1685.4038007486899</v>
      </c>
      <c r="G202" s="131">
        <f>IFERROR(IF(Loan_Not_Paid*Values_Entered,Interest,""), "")</f>
        <v>345.00602050330684</v>
      </c>
      <c r="H202" s="130">
        <f>IFERROR(IF(Loan_Not_Paid*Values_Entered,Ending_Balance,""), "")</f>
        <v>316781.69204844604</v>
      </c>
      <c r="I202" s="229"/>
    </row>
    <row r="203" spans="2:9" s="129" customFormat="1" ht="20.100000000000001" customHeight="1" x14ac:dyDescent="0.25">
      <c r="B203" s="223">
        <f>IFERROR(IF(Loan_Not_Paid*Values_Entered,Payment_Number,""), "")</f>
        <v>190</v>
      </c>
      <c r="C203" s="232">
        <f>IFERROR(IF(Loan_Not_Paid*Values_Entered,Payment_Date,""), "")</f>
        <v>50725</v>
      </c>
      <c r="D203" s="131">
        <f>IFERROR(IF(Loan_Not_Paid*Values_Entered,Beginning_Balance,""), "")</f>
        <v>316781.69204844604</v>
      </c>
      <c r="E203" s="131">
        <f>IFERROR(IF(Loan_Not_Paid*Values_Entered,Monthly_Payment,""), "")</f>
        <v>2030.4098212519966</v>
      </c>
      <c r="F203" s="131">
        <f>IFERROR(IF(Loan_Not_Paid*Values_Entered,Principal,""), "")</f>
        <v>1687.2296548661675</v>
      </c>
      <c r="G203" s="131">
        <f>IFERROR(IF(Loan_Not_Paid*Values_Entered,Interest,""), "")</f>
        <v>343.18016638582912</v>
      </c>
      <c r="H203" s="130">
        <f>IFERROR(IF(Loan_Not_Paid*Values_Entered,Ending_Balance,""), "")</f>
        <v>315094.46239357919</v>
      </c>
      <c r="I203" s="229"/>
    </row>
    <row r="204" spans="2:9" s="129" customFormat="1" ht="20.100000000000001" customHeight="1" x14ac:dyDescent="0.25">
      <c r="B204" s="223">
        <f>IFERROR(IF(Loan_Not_Paid*Values_Entered,Payment_Number,""), "")</f>
        <v>191</v>
      </c>
      <c r="C204" s="232">
        <f>IFERROR(IF(Loan_Not_Paid*Values_Entered,Payment_Date,""), "")</f>
        <v>50755</v>
      </c>
      <c r="D204" s="131">
        <f>IFERROR(IF(Loan_Not_Paid*Values_Entered,Beginning_Balance,""), "")</f>
        <v>315094.46239357919</v>
      </c>
      <c r="E204" s="131">
        <f>IFERROR(IF(Loan_Not_Paid*Values_Entered,Monthly_Payment,""), "")</f>
        <v>2030.4098212519966</v>
      </c>
      <c r="F204" s="131">
        <f>IFERROR(IF(Loan_Not_Paid*Values_Entered,Principal,""), "")</f>
        <v>1689.0574869922727</v>
      </c>
      <c r="G204" s="131">
        <f>IFERROR(IF(Loan_Not_Paid*Values_Entered,Interest,""), "")</f>
        <v>341.35233425972416</v>
      </c>
      <c r="H204" s="130">
        <f>IFERROR(IF(Loan_Not_Paid*Values_Entered,Ending_Balance,""), "")</f>
        <v>313405.40490658703</v>
      </c>
      <c r="I204" s="229"/>
    </row>
    <row r="205" spans="2:9" s="129" customFormat="1" ht="20.100000000000001" customHeight="1" x14ac:dyDescent="0.25">
      <c r="B205" s="223">
        <f>IFERROR(IF(Loan_Not_Paid*Values_Entered,Payment_Number,""), "")</f>
        <v>192</v>
      </c>
      <c r="C205" s="232">
        <f>IFERROR(IF(Loan_Not_Paid*Values_Entered,Payment_Date,""), "")</f>
        <v>50786</v>
      </c>
      <c r="D205" s="131">
        <f>IFERROR(IF(Loan_Not_Paid*Values_Entered,Beginning_Balance,""), "")</f>
        <v>313405.40490658703</v>
      </c>
      <c r="E205" s="131">
        <f>IFERROR(IF(Loan_Not_Paid*Values_Entered,Monthly_Payment,""), "")</f>
        <v>2030.4098212519966</v>
      </c>
      <c r="F205" s="131">
        <f>IFERROR(IF(Loan_Not_Paid*Values_Entered,Principal,""), "")</f>
        <v>1690.8872992698477</v>
      </c>
      <c r="G205" s="131">
        <f>IFERROR(IF(Loan_Not_Paid*Values_Entered,Interest,""), "")</f>
        <v>339.52252198214916</v>
      </c>
      <c r="H205" s="130">
        <f>IFERROR(IF(Loan_Not_Paid*Values_Entered,Ending_Balance,""), "")</f>
        <v>311714.5176073169</v>
      </c>
      <c r="I205" s="229"/>
    </row>
    <row r="206" spans="2:9" s="129" customFormat="1" ht="20.100000000000001" customHeight="1" x14ac:dyDescent="0.25">
      <c r="B206" s="223">
        <f>IFERROR(IF(Loan_Not_Paid*Values_Entered,Payment_Number,""), "")</f>
        <v>193</v>
      </c>
      <c r="C206" s="232">
        <f>IFERROR(IF(Loan_Not_Paid*Values_Entered,Payment_Date,""), "")</f>
        <v>50817</v>
      </c>
      <c r="D206" s="131">
        <f>IFERROR(IF(Loan_Not_Paid*Values_Entered,Beginning_Balance,""), "")</f>
        <v>311714.5176073169</v>
      </c>
      <c r="E206" s="131">
        <f>IFERROR(IF(Loan_Not_Paid*Values_Entered,Monthly_Payment,""), "")</f>
        <v>2030.4098212519966</v>
      </c>
      <c r="F206" s="131">
        <f>IFERROR(IF(Loan_Not_Paid*Values_Entered,Principal,""), "")</f>
        <v>1692.7190938440565</v>
      </c>
      <c r="G206" s="131">
        <f>IFERROR(IF(Loan_Not_Paid*Values_Entered,Interest,""), "")</f>
        <v>337.69072740794013</v>
      </c>
      <c r="H206" s="130">
        <f>IFERROR(IF(Loan_Not_Paid*Values_Entered,Ending_Balance,""), "")</f>
        <v>310021.7985134729</v>
      </c>
      <c r="I206" s="229"/>
    </row>
    <row r="207" spans="2:9" s="129" customFormat="1" ht="20.100000000000001" customHeight="1" x14ac:dyDescent="0.25">
      <c r="B207" s="223">
        <f>IFERROR(IF(Loan_Not_Paid*Values_Entered,Payment_Number,""), "")</f>
        <v>194</v>
      </c>
      <c r="C207" s="232">
        <f>IFERROR(IF(Loan_Not_Paid*Values_Entered,Payment_Date,""), "")</f>
        <v>50845</v>
      </c>
      <c r="D207" s="131">
        <f>IFERROR(IF(Loan_Not_Paid*Values_Entered,Beginning_Balance,""), "")</f>
        <v>310021.7985134729</v>
      </c>
      <c r="E207" s="131">
        <f>IFERROR(IF(Loan_Not_Paid*Values_Entered,Monthly_Payment,""), "")</f>
        <v>2030.4098212519966</v>
      </c>
      <c r="F207" s="131">
        <f>IFERROR(IF(Loan_Not_Paid*Values_Entered,Principal,""), "")</f>
        <v>1694.5528728623876</v>
      </c>
      <c r="G207" s="131">
        <f>IFERROR(IF(Loan_Not_Paid*Values_Entered,Interest,""), "")</f>
        <v>335.85694838960904</v>
      </c>
      <c r="H207" s="130">
        <f>IFERROR(IF(Loan_Not_Paid*Values_Entered,Ending_Balance,""), "")</f>
        <v>308327.24564061058</v>
      </c>
      <c r="I207" s="229"/>
    </row>
    <row r="208" spans="2:9" s="129" customFormat="1" ht="20.100000000000001" customHeight="1" x14ac:dyDescent="0.25">
      <c r="B208" s="223">
        <f>IFERROR(IF(Loan_Not_Paid*Values_Entered,Payment_Number,""), "")</f>
        <v>195</v>
      </c>
      <c r="C208" s="232">
        <f>IFERROR(IF(Loan_Not_Paid*Values_Entered,Payment_Date,""), "")</f>
        <v>50876</v>
      </c>
      <c r="D208" s="131">
        <f>IFERROR(IF(Loan_Not_Paid*Values_Entered,Beginning_Balance,""), "")</f>
        <v>308327.24564061058</v>
      </c>
      <c r="E208" s="131">
        <f>IFERROR(IF(Loan_Not_Paid*Values_Entered,Monthly_Payment,""), "")</f>
        <v>2030.4098212519966</v>
      </c>
      <c r="F208" s="131">
        <f>IFERROR(IF(Loan_Not_Paid*Values_Entered,Principal,""), "")</f>
        <v>1696.3886384746552</v>
      </c>
      <c r="G208" s="131">
        <f>IFERROR(IF(Loan_Not_Paid*Values_Entered,Interest,""), "")</f>
        <v>334.02118277734155</v>
      </c>
      <c r="H208" s="130">
        <f>IFERROR(IF(Loan_Not_Paid*Values_Entered,Ending_Balance,""), "")</f>
        <v>306630.85700213566</v>
      </c>
      <c r="I208" s="229"/>
    </row>
    <row r="209" spans="2:9" s="129" customFormat="1" ht="20.100000000000001" customHeight="1" x14ac:dyDescent="0.25">
      <c r="B209" s="223">
        <f>IFERROR(IF(Loan_Not_Paid*Values_Entered,Payment_Number,""), "")</f>
        <v>196</v>
      </c>
      <c r="C209" s="232">
        <f>IFERROR(IF(Loan_Not_Paid*Values_Entered,Payment_Date,""), "")</f>
        <v>50906</v>
      </c>
      <c r="D209" s="131">
        <f>IFERROR(IF(Loan_Not_Paid*Values_Entered,Beginning_Balance,""), "")</f>
        <v>306630.85700213566</v>
      </c>
      <c r="E209" s="131">
        <f>IFERROR(IF(Loan_Not_Paid*Values_Entered,Monthly_Payment,""), "")</f>
        <v>2030.4098212519966</v>
      </c>
      <c r="F209" s="131">
        <f>IFERROR(IF(Loan_Not_Paid*Values_Entered,Principal,""), "")</f>
        <v>1698.2263928330028</v>
      </c>
      <c r="G209" s="131">
        <f>IFERROR(IF(Loan_Not_Paid*Values_Entered,Interest,""), "")</f>
        <v>332.18342841899403</v>
      </c>
      <c r="H209" s="130">
        <f>IFERROR(IF(Loan_Not_Paid*Values_Entered,Ending_Balance,""), "")</f>
        <v>304932.63060930267</v>
      </c>
      <c r="I209" s="229"/>
    </row>
    <row r="210" spans="2:9" s="129" customFormat="1" ht="20.100000000000001" customHeight="1" x14ac:dyDescent="0.25">
      <c r="B210" s="223">
        <f>IFERROR(IF(Loan_Not_Paid*Values_Entered,Payment_Number,""), "")</f>
        <v>197</v>
      </c>
      <c r="C210" s="232">
        <f>IFERROR(IF(Loan_Not_Paid*Values_Entered,Payment_Date,""), "")</f>
        <v>50937</v>
      </c>
      <c r="D210" s="131">
        <f>IFERROR(IF(Loan_Not_Paid*Values_Entered,Beginning_Balance,""), "")</f>
        <v>304932.63060930267</v>
      </c>
      <c r="E210" s="131">
        <f>IFERROR(IF(Loan_Not_Paid*Values_Entered,Monthly_Payment,""), "")</f>
        <v>2030.4098212519966</v>
      </c>
      <c r="F210" s="131">
        <f>IFERROR(IF(Loan_Not_Paid*Values_Entered,Principal,""), "")</f>
        <v>1700.0661380919053</v>
      </c>
      <c r="G210" s="131">
        <f>IFERROR(IF(Loan_Not_Paid*Values_Entered,Interest,""), "")</f>
        <v>330.34368316009153</v>
      </c>
      <c r="H210" s="130">
        <f>IFERROR(IF(Loan_Not_Paid*Values_Entered,Ending_Balance,""), "")</f>
        <v>303232.56447121094</v>
      </c>
      <c r="I210" s="229"/>
    </row>
    <row r="211" spans="2:9" s="129" customFormat="1" ht="20.100000000000001" customHeight="1" x14ac:dyDescent="0.25">
      <c r="B211" s="223">
        <f>IFERROR(IF(Loan_Not_Paid*Values_Entered,Payment_Number,""), "")</f>
        <v>198</v>
      </c>
      <c r="C211" s="232">
        <f>IFERROR(IF(Loan_Not_Paid*Values_Entered,Payment_Date,""), "")</f>
        <v>50967</v>
      </c>
      <c r="D211" s="131">
        <f>IFERROR(IF(Loan_Not_Paid*Values_Entered,Beginning_Balance,""), "")</f>
        <v>303232.56447121094</v>
      </c>
      <c r="E211" s="131">
        <f>IFERROR(IF(Loan_Not_Paid*Values_Entered,Monthly_Payment,""), "")</f>
        <v>2030.4098212519966</v>
      </c>
      <c r="F211" s="131">
        <f>IFERROR(IF(Loan_Not_Paid*Values_Entered,Principal,""), "")</f>
        <v>1701.9078764081714</v>
      </c>
      <c r="G211" s="131">
        <f>IFERROR(IF(Loan_Not_Paid*Values_Entered,Interest,""), "")</f>
        <v>328.5019448438253</v>
      </c>
      <c r="H211" s="130">
        <f>IFERROR(IF(Loan_Not_Paid*Values_Entered,Ending_Balance,""), "")</f>
        <v>301530.6565948028</v>
      </c>
      <c r="I211" s="229"/>
    </row>
    <row r="212" spans="2:9" s="129" customFormat="1" ht="20.100000000000001" customHeight="1" x14ac:dyDescent="0.25">
      <c r="B212" s="223">
        <f>IFERROR(IF(Loan_Not_Paid*Values_Entered,Payment_Number,""), "")</f>
        <v>199</v>
      </c>
      <c r="C212" s="232">
        <f>IFERROR(IF(Loan_Not_Paid*Values_Entered,Payment_Date,""), "")</f>
        <v>50998</v>
      </c>
      <c r="D212" s="131">
        <f>IFERROR(IF(Loan_Not_Paid*Values_Entered,Beginning_Balance,""), "")</f>
        <v>301530.6565948028</v>
      </c>
      <c r="E212" s="131">
        <f>IFERROR(IF(Loan_Not_Paid*Values_Entered,Monthly_Payment,""), "")</f>
        <v>2030.4098212519966</v>
      </c>
      <c r="F212" s="131">
        <f>IFERROR(IF(Loan_Not_Paid*Values_Entered,Principal,""), "")</f>
        <v>1703.7516099409468</v>
      </c>
      <c r="G212" s="131">
        <f>IFERROR(IF(Loan_Not_Paid*Values_Entered,Interest,""), "")</f>
        <v>326.6582113110498</v>
      </c>
      <c r="H212" s="130">
        <f>IFERROR(IF(Loan_Not_Paid*Values_Entered,Ending_Balance,""), "")</f>
        <v>299826.90498486132</v>
      </c>
      <c r="I212" s="229"/>
    </row>
    <row r="213" spans="2:9" s="129" customFormat="1" ht="20.100000000000001" customHeight="1" x14ac:dyDescent="0.25">
      <c r="B213" s="223">
        <f>IFERROR(IF(Loan_Not_Paid*Values_Entered,Payment_Number,""), "")</f>
        <v>200</v>
      </c>
      <c r="C213" s="232">
        <f>IFERROR(IF(Loan_Not_Paid*Values_Entered,Payment_Date,""), "")</f>
        <v>51029</v>
      </c>
      <c r="D213" s="131">
        <f>IFERROR(IF(Loan_Not_Paid*Values_Entered,Beginning_Balance,""), "")</f>
        <v>299826.90498486132</v>
      </c>
      <c r="E213" s="131">
        <f>IFERROR(IF(Loan_Not_Paid*Values_Entered,Monthly_Payment,""), "")</f>
        <v>2030.4098212519966</v>
      </c>
      <c r="F213" s="131">
        <f>IFERROR(IF(Loan_Not_Paid*Values_Entered,Principal,""), "")</f>
        <v>1705.5973408517161</v>
      </c>
      <c r="G213" s="131">
        <f>IFERROR(IF(Loan_Not_Paid*Values_Entered,Interest,""), "")</f>
        <v>324.81248040028044</v>
      </c>
      <c r="H213" s="130">
        <f>IFERROR(IF(Loan_Not_Paid*Values_Entered,Ending_Balance,""), "")</f>
        <v>298121.30764400976</v>
      </c>
      <c r="I213" s="229"/>
    </row>
    <row r="214" spans="2:9" s="129" customFormat="1" ht="20.100000000000001" customHeight="1" x14ac:dyDescent="0.25">
      <c r="B214" s="223">
        <f>IFERROR(IF(Loan_Not_Paid*Values_Entered,Payment_Number,""), "")</f>
        <v>201</v>
      </c>
      <c r="C214" s="232">
        <f>IFERROR(IF(Loan_Not_Paid*Values_Entered,Payment_Date,""), "")</f>
        <v>51059</v>
      </c>
      <c r="D214" s="131">
        <f>IFERROR(IF(Loan_Not_Paid*Values_Entered,Beginning_Balance,""), "")</f>
        <v>298121.30764400976</v>
      </c>
      <c r="E214" s="131">
        <f>IFERROR(IF(Loan_Not_Paid*Values_Entered,Monthly_Payment,""), "")</f>
        <v>2030.4098212519966</v>
      </c>
      <c r="F214" s="131">
        <f>IFERROR(IF(Loan_Not_Paid*Values_Entered,Principal,""), "")</f>
        <v>1707.4450713043054</v>
      </c>
      <c r="G214" s="131">
        <f>IFERROR(IF(Loan_Not_Paid*Values_Entered,Interest,""), "")</f>
        <v>322.96474994769102</v>
      </c>
      <c r="H214" s="130">
        <f>IFERROR(IF(Loan_Not_Paid*Values_Entered,Ending_Balance,""), "")</f>
        <v>296413.86257270537</v>
      </c>
      <c r="I214" s="229"/>
    </row>
    <row r="215" spans="2:9" s="129" customFormat="1" ht="20.100000000000001" customHeight="1" x14ac:dyDescent="0.25">
      <c r="B215" s="223">
        <f>IFERROR(IF(Loan_Not_Paid*Values_Entered,Payment_Number,""), "")</f>
        <v>202</v>
      </c>
      <c r="C215" s="232">
        <f>IFERROR(IF(Loan_Not_Paid*Values_Entered,Payment_Date,""), "")</f>
        <v>51090</v>
      </c>
      <c r="D215" s="131">
        <f>IFERROR(IF(Loan_Not_Paid*Values_Entered,Beginning_Balance,""), "")</f>
        <v>296413.86257270537</v>
      </c>
      <c r="E215" s="131">
        <f>IFERROR(IF(Loan_Not_Paid*Values_Entered,Monthly_Payment,""), "")</f>
        <v>2030.4098212519966</v>
      </c>
      <c r="F215" s="131">
        <f>IFERROR(IF(Loan_Not_Paid*Values_Entered,Principal,""), "")</f>
        <v>1709.2948034648853</v>
      </c>
      <c r="G215" s="131">
        <f>IFERROR(IF(Loan_Not_Paid*Values_Entered,Interest,""), "")</f>
        <v>321.11501778711141</v>
      </c>
      <c r="H215" s="130">
        <f>IFERROR(IF(Loan_Not_Paid*Values_Entered,Ending_Balance,""), "")</f>
        <v>294704.56776923995</v>
      </c>
      <c r="I215" s="229"/>
    </row>
    <row r="216" spans="2:9" s="129" customFormat="1" ht="20.100000000000001" customHeight="1" x14ac:dyDescent="0.25">
      <c r="B216" s="223">
        <f>IFERROR(IF(Loan_Not_Paid*Values_Entered,Payment_Number,""), "")</f>
        <v>203</v>
      </c>
      <c r="C216" s="232">
        <f>IFERROR(IF(Loan_Not_Paid*Values_Entered,Payment_Date,""), "")</f>
        <v>51120</v>
      </c>
      <c r="D216" s="131">
        <f>IFERROR(IF(Loan_Not_Paid*Values_Entered,Beginning_Balance,""), "")</f>
        <v>294704.56776923995</v>
      </c>
      <c r="E216" s="131">
        <f>IFERROR(IF(Loan_Not_Paid*Values_Entered,Monthly_Payment,""), "")</f>
        <v>2030.4098212519966</v>
      </c>
      <c r="F216" s="131">
        <f>IFERROR(IF(Loan_Not_Paid*Values_Entered,Principal,""), "")</f>
        <v>1711.1465395019725</v>
      </c>
      <c r="G216" s="131">
        <f>IFERROR(IF(Loan_Not_Paid*Values_Entered,Interest,""), "")</f>
        <v>319.26328175002442</v>
      </c>
      <c r="H216" s="130">
        <f>IFERROR(IF(Loan_Not_Paid*Values_Entered,Ending_Balance,""), "")</f>
        <v>292993.42122973839</v>
      </c>
      <c r="I216" s="229"/>
    </row>
    <row r="217" spans="2:9" s="129" customFormat="1" ht="20.100000000000001" customHeight="1" x14ac:dyDescent="0.25">
      <c r="B217" s="223">
        <f>IFERROR(IF(Loan_Not_Paid*Values_Entered,Payment_Number,""), "")</f>
        <v>204</v>
      </c>
      <c r="C217" s="232">
        <f>IFERROR(IF(Loan_Not_Paid*Values_Entered,Payment_Date,""), "")</f>
        <v>51151</v>
      </c>
      <c r="D217" s="131">
        <f>IFERROR(IF(Loan_Not_Paid*Values_Entered,Beginning_Balance,""), "")</f>
        <v>292993.42122973839</v>
      </c>
      <c r="E217" s="131">
        <f>IFERROR(IF(Loan_Not_Paid*Values_Entered,Monthly_Payment,""), "")</f>
        <v>2030.4098212519966</v>
      </c>
      <c r="F217" s="131">
        <f>IFERROR(IF(Loan_Not_Paid*Values_Entered,Principal,""), "")</f>
        <v>1713.0002815864325</v>
      </c>
      <c r="G217" s="131">
        <f>IFERROR(IF(Loan_Not_Paid*Values_Entered,Interest,""), "")</f>
        <v>317.40953966556395</v>
      </c>
      <c r="H217" s="130">
        <f>IFERROR(IF(Loan_Not_Paid*Values_Entered,Ending_Balance,""), "")</f>
        <v>291280.42094815191</v>
      </c>
      <c r="I217" s="229"/>
    </row>
    <row r="218" spans="2:9" s="129" customFormat="1" ht="20.100000000000001" customHeight="1" x14ac:dyDescent="0.25">
      <c r="B218" s="223">
        <f>IFERROR(IF(Loan_Not_Paid*Values_Entered,Payment_Number,""), "")</f>
        <v>205</v>
      </c>
      <c r="C218" s="232">
        <f>IFERROR(IF(Loan_Not_Paid*Values_Entered,Payment_Date,""), "")</f>
        <v>51182</v>
      </c>
      <c r="D218" s="131">
        <f>IFERROR(IF(Loan_Not_Paid*Values_Entered,Beginning_Balance,""), "")</f>
        <v>291280.42094815191</v>
      </c>
      <c r="E218" s="131">
        <f>IFERROR(IF(Loan_Not_Paid*Values_Entered,Monthly_Payment,""), "")</f>
        <v>2030.4098212519966</v>
      </c>
      <c r="F218" s="131">
        <f>IFERROR(IF(Loan_Not_Paid*Values_Entered,Principal,""), "")</f>
        <v>1714.8560318914847</v>
      </c>
      <c r="G218" s="131">
        <f>IFERROR(IF(Loan_Not_Paid*Values_Entered,Interest,""), "")</f>
        <v>315.55378936051198</v>
      </c>
      <c r="H218" s="130">
        <f>IFERROR(IF(Loan_Not_Paid*Values_Entered,Ending_Balance,""), "")</f>
        <v>289565.5649162606</v>
      </c>
      <c r="I218" s="229"/>
    </row>
    <row r="219" spans="2:9" s="129" customFormat="1" ht="20.100000000000001" customHeight="1" x14ac:dyDescent="0.25">
      <c r="B219" s="223">
        <f>IFERROR(IF(Loan_Not_Paid*Values_Entered,Payment_Number,""), "")</f>
        <v>206</v>
      </c>
      <c r="C219" s="232">
        <f>IFERROR(IF(Loan_Not_Paid*Values_Entered,Payment_Date,""), "")</f>
        <v>51211</v>
      </c>
      <c r="D219" s="131">
        <f>IFERROR(IF(Loan_Not_Paid*Values_Entered,Beginning_Balance,""), "")</f>
        <v>289565.5649162606</v>
      </c>
      <c r="E219" s="131">
        <f>IFERROR(IF(Loan_Not_Paid*Values_Entered,Monthly_Payment,""), "")</f>
        <v>2030.4098212519966</v>
      </c>
      <c r="F219" s="131">
        <f>IFERROR(IF(Loan_Not_Paid*Values_Entered,Principal,""), "")</f>
        <v>1716.7137925927007</v>
      </c>
      <c r="G219" s="131">
        <f>IFERROR(IF(Loan_Not_Paid*Values_Entered,Interest,""), "")</f>
        <v>313.69602865929625</v>
      </c>
      <c r="H219" s="130">
        <f>IFERROR(IF(Loan_Not_Paid*Values_Entered,Ending_Balance,""), "")</f>
        <v>287848.85112366755</v>
      </c>
      <c r="I219" s="229"/>
    </row>
    <row r="220" spans="2:9" s="129" customFormat="1" ht="20.100000000000001" customHeight="1" x14ac:dyDescent="0.25">
      <c r="B220" s="223">
        <f>IFERROR(IF(Loan_Not_Paid*Values_Entered,Payment_Number,""), "")</f>
        <v>207</v>
      </c>
      <c r="C220" s="232">
        <f>IFERROR(IF(Loan_Not_Paid*Values_Entered,Payment_Date,""), "")</f>
        <v>51242</v>
      </c>
      <c r="D220" s="131">
        <f>IFERROR(IF(Loan_Not_Paid*Values_Entered,Beginning_Balance,""), "")</f>
        <v>287848.85112366755</v>
      </c>
      <c r="E220" s="131">
        <f>IFERROR(IF(Loan_Not_Paid*Values_Entered,Monthly_Payment,""), "")</f>
        <v>2030.4098212519966</v>
      </c>
      <c r="F220" s="131">
        <f>IFERROR(IF(Loan_Not_Paid*Values_Entered,Principal,""), "")</f>
        <v>1718.5735658680092</v>
      </c>
      <c r="G220" s="131">
        <f>IFERROR(IF(Loan_Not_Paid*Values_Entered,Interest,""), "")</f>
        <v>311.83625538398746</v>
      </c>
      <c r="H220" s="130">
        <f>IFERROR(IF(Loan_Not_Paid*Values_Entered,Ending_Balance,""), "")</f>
        <v>286130.27755779924</v>
      </c>
      <c r="I220" s="229"/>
    </row>
    <row r="221" spans="2:9" s="129" customFormat="1" ht="20.100000000000001" customHeight="1" x14ac:dyDescent="0.25">
      <c r="B221" s="223">
        <f>IFERROR(IF(Loan_Not_Paid*Values_Entered,Payment_Number,""), "")</f>
        <v>208</v>
      </c>
      <c r="C221" s="232">
        <f>IFERROR(IF(Loan_Not_Paid*Values_Entered,Payment_Date,""), "")</f>
        <v>51272</v>
      </c>
      <c r="D221" s="131">
        <f>IFERROR(IF(Loan_Not_Paid*Values_Entered,Beginning_Balance,""), "")</f>
        <v>286130.27755779924</v>
      </c>
      <c r="E221" s="131">
        <f>IFERROR(IF(Loan_Not_Paid*Values_Entered,Monthly_Payment,""), "")</f>
        <v>2030.4098212519966</v>
      </c>
      <c r="F221" s="131">
        <f>IFERROR(IF(Loan_Not_Paid*Values_Entered,Principal,""), "")</f>
        <v>1720.4353538976993</v>
      </c>
      <c r="G221" s="131">
        <f>IFERROR(IF(Loan_Not_Paid*Values_Entered,Interest,""), "")</f>
        <v>309.97446735429713</v>
      </c>
      <c r="H221" s="130">
        <f>IFERROR(IF(Loan_Not_Paid*Values_Entered,Ending_Balance,""), "")</f>
        <v>284409.84220390144</v>
      </c>
      <c r="I221" s="229"/>
    </row>
    <row r="222" spans="2:9" s="129" customFormat="1" ht="20.100000000000001" customHeight="1" x14ac:dyDescent="0.25">
      <c r="B222" s="223">
        <f>IFERROR(IF(Loan_Not_Paid*Values_Entered,Payment_Number,""), "")</f>
        <v>209</v>
      </c>
      <c r="C222" s="232">
        <f>IFERROR(IF(Loan_Not_Paid*Values_Entered,Payment_Date,""), "")</f>
        <v>51303</v>
      </c>
      <c r="D222" s="131">
        <f>IFERROR(IF(Loan_Not_Paid*Values_Entered,Beginning_Balance,""), "")</f>
        <v>284409.84220390144</v>
      </c>
      <c r="E222" s="131">
        <f>IFERROR(IF(Loan_Not_Paid*Values_Entered,Monthly_Payment,""), "")</f>
        <v>2030.4098212519966</v>
      </c>
      <c r="F222" s="131">
        <f>IFERROR(IF(Loan_Not_Paid*Values_Entered,Principal,""), "")</f>
        <v>1722.2991588644222</v>
      </c>
      <c r="G222" s="131">
        <f>IFERROR(IF(Loan_Not_Paid*Values_Entered,Interest,""), "")</f>
        <v>308.11066238757462</v>
      </c>
      <c r="H222" s="130">
        <f>IFERROR(IF(Loan_Not_Paid*Values_Entered,Ending_Balance,""), "")</f>
        <v>282687.54304503684</v>
      </c>
      <c r="I222" s="229"/>
    </row>
    <row r="223" spans="2:9" s="129" customFormat="1" ht="20.100000000000001" customHeight="1" x14ac:dyDescent="0.25">
      <c r="B223" s="223">
        <f>IFERROR(IF(Loan_Not_Paid*Values_Entered,Payment_Number,""), "")</f>
        <v>210</v>
      </c>
      <c r="C223" s="232">
        <f>IFERROR(IF(Loan_Not_Paid*Values_Entered,Payment_Date,""), "")</f>
        <v>51333</v>
      </c>
      <c r="D223" s="131">
        <f>IFERROR(IF(Loan_Not_Paid*Values_Entered,Beginning_Balance,""), "")</f>
        <v>282687.54304503684</v>
      </c>
      <c r="E223" s="131">
        <f>IFERROR(IF(Loan_Not_Paid*Values_Entered,Monthly_Payment,""), "")</f>
        <v>2030.4098212519966</v>
      </c>
      <c r="F223" s="131">
        <f>IFERROR(IF(Loan_Not_Paid*Values_Entered,Principal,""), "")</f>
        <v>1724.1649829531921</v>
      </c>
      <c r="G223" s="131">
        <f>IFERROR(IF(Loan_Not_Paid*Values_Entered,Interest,""), "")</f>
        <v>306.24483829880478</v>
      </c>
      <c r="H223" s="130">
        <f>IFERROR(IF(Loan_Not_Paid*Values_Entered,Ending_Balance,""), "")</f>
        <v>280963.37806208379</v>
      </c>
      <c r="I223" s="229"/>
    </row>
    <row r="224" spans="2:9" s="129" customFormat="1" ht="20.100000000000001" customHeight="1" x14ac:dyDescent="0.25">
      <c r="B224" s="223">
        <f>IFERROR(IF(Loan_Not_Paid*Values_Entered,Payment_Number,""), "")</f>
        <v>211</v>
      </c>
      <c r="C224" s="232">
        <f>IFERROR(IF(Loan_Not_Paid*Values_Entered,Payment_Date,""), "")</f>
        <v>51364</v>
      </c>
      <c r="D224" s="131">
        <f>IFERROR(IF(Loan_Not_Paid*Values_Entered,Beginning_Balance,""), "")</f>
        <v>280963.37806208379</v>
      </c>
      <c r="E224" s="131">
        <f>IFERROR(IF(Loan_Not_Paid*Values_Entered,Monthly_Payment,""), "")</f>
        <v>2030.4098212519966</v>
      </c>
      <c r="F224" s="131">
        <f>IFERROR(IF(Loan_Not_Paid*Values_Entered,Principal,""), "")</f>
        <v>1726.0328283513911</v>
      </c>
      <c r="G224" s="131">
        <f>IFERROR(IF(Loan_Not_Paid*Values_Entered,Interest,""), "")</f>
        <v>304.3769929006055</v>
      </c>
      <c r="H224" s="130">
        <f>IFERROR(IF(Loan_Not_Paid*Values_Entered,Ending_Balance,""), "")</f>
        <v>279237.34523373225</v>
      </c>
      <c r="I224" s="229"/>
    </row>
    <row r="225" spans="2:9" s="129" customFormat="1" ht="20.100000000000001" customHeight="1" x14ac:dyDescent="0.25">
      <c r="B225" s="223">
        <f>IFERROR(IF(Loan_Not_Paid*Values_Entered,Payment_Number,""), "")</f>
        <v>212</v>
      </c>
      <c r="C225" s="232">
        <f>IFERROR(IF(Loan_Not_Paid*Values_Entered,Payment_Date,""), "")</f>
        <v>51395</v>
      </c>
      <c r="D225" s="131">
        <f>IFERROR(IF(Loan_Not_Paid*Values_Entered,Beginning_Balance,""), "")</f>
        <v>279237.34523373225</v>
      </c>
      <c r="E225" s="131">
        <f>IFERROR(IF(Loan_Not_Paid*Values_Entered,Monthly_Payment,""), "")</f>
        <v>2030.4098212519966</v>
      </c>
      <c r="F225" s="131">
        <f>IFERROR(IF(Loan_Not_Paid*Values_Entered,Principal,""), "")</f>
        <v>1727.9026972487718</v>
      </c>
      <c r="G225" s="131">
        <f>IFERROR(IF(Loan_Not_Paid*Values_Entered,Interest,""), "")</f>
        <v>302.50712400322487</v>
      </c>
      <c r="H225" s="130">
        <f>IFERROR(IF(Loan_Not_Paid*Values_Entered,Ending_Balance,""), "")</f>
        <v>277509.44253648346</v>
      </c>
      <c r="I225" s="229"/>
    </row>
    <row r="226" spans="2:9" s="129" customFormat="1" ht="20.100000000000001" customHeight="1" x14ac:dyDescent="0.25">
      <c r="B226" s="223">
        <f>IFERROR(IF(Loan_Not_Paid*Values_Entered,Payment_Number,""), "")</f>
        <v>213</v>
      </c>
      <c r="C226" s="232">
        <f>IFERROR(IF(Loan_Not_Paid*Values_Entered,Payment_Date,""), "")</f>
        <v>51425</v>
      </c>
      <c r="D226" s="131">
        <f>IFERROR(IF(Loan_Not_Paid*Values_Entered,Beginning_Balance,""), "")</f>
        <v>277509.44253648346</v>
      </c>
      <c r="E226" s="131">
        <f>IFERROR(IF(Loan_Not_Paid*Values_Entered,Monthly_Payment,""), "")</f>
        <v>2030.4098212519966</v>
      </c>
      <c r="F226" s="131">
        <f>IFERROR(IF(Loan_Not_Paid*Values_Entered,Principal,""), "")</f>
        <v>1729.774591837458</v>
      </c>
      <c r="G226" s="131">
        <f>IFERROR(IF(Loan_Not_Paid*Values_Entered,Interest,""), "")</f>
        <v>300.63522941453874</v>
      </c>
      <c r="H226" s="130">
        <f>IFERROR(IF(Loan_Not_Paid*Values_Entered,Ending_Balance,""), "")</f>
        <v>275779.66794464627</v>
      </c>
      <c r="I226" s="229"/>
    </row>
    <row r="227" spans="2:9" s="129" customFormat="1" ht="20.100000000000001" customHeight="1" x14ac:dyDescent="0.25">
      <c r="B227" s="223">
        <f>IFERROR(IF(Loan_Not_Paid*Values_Entered,Payment_Number,""), "")</f>
        <v>214</v>
      </c>
      <c r="C227" s="232">
        <f>IFERROR(IF(Loan_Not_Paid*Values_Entered,Payment_Date,""), "")</f>
        <v>51456</v>
      </c>
      <c r="D227" s="131">
        <f>IFERROR(IF(Loan_Not_Paid*Values_Entered,Beginning_Balance,""), "")</f>
        <v>275779.66794464627</v>
      </c>
      <c r="E227" s="131">
        <f>IFERROR(IF(Loan_Not_Paid*Values_Entered,Monthly_Payment,""), "")</f>
        <v>2030.4098212519966</v>
      </c>
      <c r="F227" s="131">
        <f>IFERROR(IF(Loan_Not_Paid*Values_Entered,Principal,""), "")</f>
        <v>1731.6485143119487</v>
      </c>
      <c r="G227" s="131">
        <f>IFERROR(IF(Loan_Not_Paid*Values_Entered,Interest,""), "")</f>
        <v>298.76130694004814</v>
      </c>
      <c r="H227" s="130">
        <f>IFERROR(IF(Loan_Not_Paid*Values_Entered,Ending_Balance,""), "")</f>
        <v>274048.0194303341</v>
      </c>
      <c r="I227" s="229"/>
    </row>
    <row r="228" spans="2:9" s="129" customFormat="1" ht="20.100000000000001" customHeight="1" x14ac:dyDescent="0.25">
      <c r="B228" s="223">
        <f>IFERROR(IF(Loan_Not_Paid*Values_Entered,Payment_Number,""), "")</f>
        <v>215</v>
      </c>
      <c r="C228" s="232">
        <f>IFERROR(IF(Loan_Not_Paid*Values_Entered,Payment_Date,""), "")</f>
        <v>51486</v>
      </c>
      <c r="D228" s="131">
        <f>IFERROR(IF(Loan_Not_Paid*Values_Entered,Beginning_Balance,""), "")</f>
        <v>274048.0194303341</v>
      </c>
      <c r="E228" s="131">
        <f>IFERROR(IF(Loan_Not_Paid*Values_Entered,Monthly_Payment,""), "")</f>
        <v>2030.4098212519966</v>
      </c>
      <c r="F228" s="131">
        <f>IFERROR(IF(Loan_Not_Paid*Values_Entered,Principal,""), "")</f>
        <v>1733.5244668691198</v>
      </c>
      <c r="G228" s="131">
        <f>IFERROR(IF(Loan_Not_Paid*Values_Entered,Interest,""), "")</f>
        <v>296.88535438287687</v>
      </c>
      <c r="H228" s="130">
        <f>IFERROR(IF(Loan_Not_Paid*Values_Entered,Ending_Balance,""), "")</f>
        <v>272314.49496346439</v>
      </c>
      <c r="I228" s="229"/>
    </row>
    <row r="229" spans="2:9" s="129" customFormat="1" ht="20.100000000000001" customHeight="1" x14ac:dyDescent="0.25">
      <c r="B229" s="223">
        <f>IFERROR(IF(Loan_Not_Paid*Values_Entered,Payment_Number,""), "")</f>
        <v>216</v>
      </c>
      <c r="C229" s="232">
        <f>IFERROR(IF(Loan_Not_Paid*Values_Entered,Payment_Date,""), "")</f>
        <v>51517</v>
      </c>
      <c r="D229" s="131">
        <f>IFERROR(IF(Loan_Not_Paid*Values_Entered,Beginning_Balance,""), "")</f>
        <v>272314.49496346439</v>
      </c>
      <c r="E229" s="131">
        <f>IFERROR(IF(Loan_Not_Paid*Values_Entered,Monthly_Payment,""), "")</f>
        <v>2030.4098212519966</v>
      </c>
      <c r="F229" s="131">
        <f>IFERROR(IF(Loan_Not_Paid*Values_Entered,Principal,""), "")</f>
        <v>1735.402451708228</v>
      </c>
      <c r="G229" s="131">
        <f>IFERROR(IF(Loan_Not_Paid*Values_Entered,Interest,""), "")</f>
        <v>295.00736954376862</v>
      </c>
      <c r="H229" s="130">
        <f>IFERROR(IF(Loan_Not_Paid*Values_Entered,Ending_Balance,""), "")</f>
        <v>270579.09251175611</v>
      </c>
      <c r="I229" s="229"/>
    </row>
    <row r="230" spans="2:9" s="129" customFormat="1" ht="20.100000000000001" customHeight="1" x14ac:dyDescent="0.25">
      <c r="B230" s="223">
        <f>IFERROR(IF(Loan_Not_Paid*Values_Entered,Payment_Number,""), "")</f>
        <v>217</v>
      </c>
      <c r="C230" s="232">
        <f>IFERROR(IF(Loan_Not_Paid*Values_Entered,Payment_Date,""), "")</f>
        <v>51548</v>
      </c>
      <c r="D230" s="131">
        <f>IFERROR(IF(Loan_Not_Paid*Values_Entered,Beginning_Balance,""), "")</f>
        <v>270579.09251175611</v>
      </c>
      <c r="E230" s="131">
        <f>IFERROR(IF(Loan_Not_Paid*Values_Entered,Monthly_Payment,""), "")</f>
        <v>2030.4098212519966</v>
      </c>
      <c r="F230" s="131">
        <f>IFERROR(IF(Loan_Not_Paid*Values_Entered,Principal,""), "")</f>
        <v>1737.2824710309119</v>
      </c>
      <c r="G230" s="131">
        <f>IFERROR(IF(Loan_Not_Paid*Values_Entered,Interest,""), "")</f>
        <v>293.12735022108467</v>
      </c>
      <c r="H230" s="130">
        <f>IFERROR(IF(Loan_Not_Paid*Values_Entered,Ending_Balance,""), "")</f>
        <v>268841.81004072557</v>
      </c>
      <c r="I230" s="229"/>
    </row>
    <row r="231" spans="2:9" s="129" customFormat="1" ht="20.100000000000001" customHeight="1" x14ac:dyDescent="0.25">
      <c r="B231" s="223">
        <f>IFERROR(IF(Loan_Not_Paid*Values_Entered,Payment_Number,""), "")</f>
        <v>218</v>
      </c>
      <c r="C231" s="232">
        <f>IFERROR(IF(Loan_Not_Paid*Values_Entered,Payment_Date,""), "")</f>
        <v>51576</v>
      </c>
      <c r="D231" s="131">
        <f>IFERROR(IF(Loan_Not_Paid*Values_Entered,Beginning_Balance,""), "")</f>
        <v>268841.81004072557</v>
      </c>
      <c r="E231" s="131">
        <f>IFERROR(IF(Loan_Not_Paid*Values_Entered,Monthly_Payment,""), "")</f>
        <v>2030.4098212519966</v>
      </c>
      <c r="F231" s="131">
        <f>IFERROR(IF(Loan_Not_Paid*Values_Entered,Principal,""), "")</f>
        <v>1739.1645270411955</v>
      </c>
      <c r="G231" s="131">
        <f>IFERROR(IF(Loan_Not_Paid*Values_Entered,Interest,""), "")</f>
        <v>291.24529421080121</v>
      </c>
      <c r="H231" s="130">
        <f>IFERROR(IF(Loan_Not_Paid*Values_Entered,Ending_Balance,""), "")</f>
        <v>267102.64551368396</v>
      </c>
      <c r="I231" s="229"/>
    </row>
    <row r="232" spans="2:9" s="129" customFormat="1" ht="20.100000000000001" customHeight="1" x14ac:dyDescent="0.25">
      <c r="B232" s="223">
        <f>IFERROR(IF(Loan_Not_Paid*Values_Entered,Payment_Number,""), "")</f>
        <v>219</v>
      </c>
      <c r="C232" s="232">
        <f>IFERROR(IF(Loan_Not_Paid*Values_Entered,Payment_Date,""), "")</f>
        <v>51607</v>
      </c>
      <c r="D232" s="131">
        <f>IFERROR(IF(Loan_Not_Paid*Values_Entered,Beginning_Balance,""), "")</f>
        <v>267102.64551368396</v>
      </c>
      <c r="E232" s="131">
        <f>IFERROR(IF(Loan_Not_Paid*Values_Entered,Monthly_Payment,""), "")</f>
        <v>2030.4098212519966</v>
      </c>
      <c r="F232" s="131">
        <f>IFERROR(IF(Loan_Not_Paid*Values_Entered,Principal,""), "")</f>
        <v>1741.0486219454899</v>
      </c>
      <c r="G232" s="131">
        <f>IFERROR(IF(Loan_Not_Paid*Values_Entered,Interest,""), "")</f>
        <v>289.36119930650653</v>
      </c>
      <c r="H232" s="130">
        <f>IFERROR(IF(Loan_Not_Paid*Values_Entered,Ending_Balance,""), "")</f>
        <v>265361.59689173894</v>
      </c>
      <c r="I232" s="229"/>
    </row>
    <row r="233" spans="2:9" s="129" customFormat="1" ht="20.100000000000001" customHeight="1" x14ac:dyDescent="0.25">
      <c r="B233" s="223">
        <f>IFERROR(IF(Loan_Not_Paid*Values_Entered,Payment_Number,""), "")</f>
        <v>220</v>
      </c>
      <c r="C233" s="232">
        <f>IFERROR(IF(Loan_Not_Paid*Values_Entered,Payment_Date,""), "")</f>
        <v>51637</v>
      </c>
      <c r="D233" s="131">
        <f>IFERROR(IF(Loan_Not_Paid*Values_Entered,Beginning_Balance,""), "")</f>
        <v>265361.59689173894</v>
      </c>
      <c r="E233" s="131">
        <f>IFERROR(IF(Loan_Not_Paid*Values_Entered,Monthly_Payment,""), "")</f>
        <v>2030.4098212519966</v>
      </c>
      <c r="F233" s="131">
        <f>IFERROR(IF(Loan_Not_Paid*Values_Entered,Principal,""), "")</f>
        <v>1742.9347579525977</v>
      </c>
      <c r="G233" s="131">
        <f>IFERROR(IF(Loan_Not_Paid*Values_Entered,Interest,""), "")</f>
        <v>287.47506329939898</v>
      </c>
      <c r="H233" s="130">
        <f>IFERROR(IF(Loan_Not_Paid*Values_Entered,Ending_Balance,""), "")</f>
        <v>263618.66213378584</v>
      </c>
      <c r="I233" s="229"/>
    </row>
    <row r="234" spans="2:9" s="129" customFormat="1" ht="20.100000000000001" customHeight="1" x14ac:dyDescent="0.25">
      <c r="B234" s="223">
        <f>IFERROR(IF(Loan_Not_Paid*Values_Entered,Payment_Number,""), "")</f>
        <v>221</v>
      </c>
      <c r="C234" s="232">
        <f>IFERROR(IF(Loan_Not_Paid*Values_Entered,Payment_Date,""), "")</f>
        <v>51668</v>
      </c>
      <c r="D234" s="131">
        <f>IFERROR(IF(Loan_Not_Paid*Values_Entered,Beginning_Balance,""), "")</f>
        <v>263618.66213378584</v>
      </c>
      <c r="E234" s="131">
        <f>IFERROR(IF(Loan_Not_Paid*Values_Entered,Monthly_Payment,""), "")</f>
        <v>2030.4098212519966</v>
      </c>
      <c r="F234" s="131">
        <f>IFERROR(IF(Loan_Not_Paid*Values_Entered,Principal,""), "")</f>
        <v>1744.822937273713</v>
      </c>
      <c r="G234" s="131">
        <f>IFERROR(IF(Loan_Not_Paid*Values_Entered,Interest,""), "")</f>
        <v>285.58688397828365</v>
      </c>
      <c r="H234" s="130">
        <f>IFERROR(IF(Loan_Not_Paid*Values_Entered,Ending_Balance,""), "")</f>
        <v>261873.83919651242</v>
      </c>
      <c r="I234" s="229"/>
    </row>
    <row r="235" spans="2:9" s="129" customFormat="1" ht="20.100000000000001" customHeight="1" x14ac:dyDescent="0.25">
      <c r="B235" s="223">
        <f>IFERROR(IF(Loan_Not_Paid*Values_Entered,Payment_Number,""), "")</f>
        <v>222</v>
      </c>
      <c r="C235" s="232">
        <f>IFERROR(IF(Loan_Not_Paid*Values_Entered,Payment_Date,""), "")</f>
        <v>51698</v>
      </c>
      <c r="D235" s="131">
        <f>IFERROR(IF(Loan_Not_Paid*Values_Entered,Beginning_Balance,""), "")</f>
        <v>261873.83919651242</v>
      </c>
      <c r="E235" s="131">
        <f>IFERROR(IF(Loan_Not_Paid*Values_Entered,Monthly_Payment,""), "")</f>
        <v>2030.4098212519966</v>
      </c>
      <c r="F235" s="131">
        <f>IFERROR(IF(Loan_Not_Paid*Values_Entered,Principal,""), "")</f>
        <v>1746.7131621224262</v>
      </c>
      <c r="G235" s="131">
        <f>IFERROR(IF(Loan_Not_Paid*Values_Entered,Interest,""), "")</f>
        <v>283.69665912957049</v>
      </c>
      <c r="H235" s="130">
        <f>IFERROR(IF(Loan_Not_Paid*Values_Entered,Ending_Balance,""), "")</f>
        <v>260127.12603438913</v>
      </c>
      <c r="I235" s="229"/>
    </row>
    <row r="236" spans="2:9" s="129" customFormat="1" ht="20.100000000000001" customHeight="1" x14ac:dyDescent="0.25">
      <c r="B236" s="223">
        <f>IFERROR(IF(Loan_Not_Paid*Values_Entered,Payment_Number,""), "")</f>
        <v>223</v>
      </c>
      <c r="C236" s="232">
        <f>IFERROR(IF(Loan_Not_Paid*Values_Entered,Payment_Date,""), "")</f>
        <v>51729</v>
      </c>
      <c r="D236" s="131">
        <f>IFERROR(IF(Loan_Not_Paid*Values_Entered,Beginning_Balance,""), "")</f>
        <v>260127.12603438913</v>
      </c>
      <c r="E236" s="131">
        <f>IFERROR(IF(Loan_Not_Paid*Values_Entered,Monthly_Payment,""), "")</f>
        <v>2030.4098212519966</v>
      </c>
      <c r="F236" s="131">
        <f>IFERROR(IF(Loan_Not_Paid*Values_Entered,Principal,""), "")</f>
        <v>1748.6054347147256</v>
      </c>
      <c r="G236" s="131">
        <f>IFERROR(IF(Loan_Not_Paid*Values_Entered,Interest,""), "")</f>
        <v>281.80438653727123</v>
      </c>
      <c r="H236" s="130">
        <f>IFERROR(IF(Loan_Not_Paid*Values_Entered,Ending_Balance,""), "")</f>
        <v>258378.52059967484</v>
      </c>
      <c r="I236" s="229"/>
    </row>
    <row r="237" spans="2:9" s="129" customFormat="1" ht="20.100000000000001" customHeight="1" x14ac:dyDescent="0.25">
      <c r="B237" s="223">
        <f>IFERROR(IF(Loan_Not_Paid*Values_Entered,Payment_Number,""), "")</f>
        <v>224</v>
      </c>
      <c r="C237" s="232">
        <f>IFERROR(IF(Loan_Not_Paid*Values_Entered,Payment_Date,""), "")</f>
        <v>51760</v>
      </c>
      <c r="D237" s="131">
        <f>IFERROR(IF(Loan_Not_Paid*Values_Entered,Beginning_Balance,""), "")</f>
        <v>258378.52059967484</v>
      </c>
      <c r="E237" s="131">
        <f>IFERROR(IF(Loan_Not_Paid*Values_Entered,Monthly_Payment,""), "")</f>
        <v>2030.4098212519966</v>
      </c>
      <c r="F237" s="131">
        <f>IFERROR(IF(Loan_Not_Paid*Values_Entered,Principal,""), "")</f>
        <v>1750.4997572689999</v>
      </c>
      <c r="G237" s="131">
        <f>IFERROR(IF(Loan_Not_Paid*Values_Entered,Interest,""), "")</f>
        <v>279.91006398299692</v>
      </c>
      <c r="H237" s="130">
        <f>IFERROR(IF(Loan_Not_Paid*Values_Entered,Ending_Balance,""), "")</f>
        <v>256628.02084240539</v>
      </c>
      <c r="I237" s="229"/>
    </row>
    <row r="238" spans="2:9" s="129" customFormat="1" ht="20.100000000000001" customHeight="1" x14ac:dyDescent="0.25">
      <c r="B238" s="223">
        <f>IFERROR(IF(Loan_Not_Paid*Values_Entered,Payment_Number,""), "")</f>
        <v>225</v>
      </c>
      <c r="C238" s="232">
        <f>IFERROR(IF(Loan_Not_Paid*Values_Entered,Payment_Date,""), "")</f>
        <v>51790</v>
      </c>
      <c r="D238" s="131">
        <f>IFERROR(IF(Loan_Not_Paid*Values_Entered,Beginning_Balance,""), "")</f>
        <v>256628.02084240539</v>
      </c>
      <c r="E238" s="131">
        <f>IFERROR(IF(Loan_Not_Paid*Values_Entered,Monthly_Payment,""), "")</f>
        <v>2030.4098212519966</v>
      </c>
      <c r="F238" s="131">
        <f>IFERROR(IF(Loan_Not_Paid*Values_Entered,Principal,""), "")</f>
        <v>1752.3961320060409</v>
      </c>
      <c r="G238" s="131">
        <f>IFERROR(IF(Loan_Not_Paid*Values_Entered,Interest,""), "")</f>
        <v>278.01368924595545</v>
      </c>
      <c r="H238" s="130">
        <f>IFERROR(IF(Loan_Not_Paid*Values_Entered,Ending_Balance,""), "")</f>
        <v>254875.6247103996</v>
      </c>
      <c r="I238" s="229"/>
    </row>
    <row r="239" spans="2:9" s="129" customFormat="1" ht="20.100000000000001" customHeight="1" x14ac:dyDescent="0.25">
      <c r="B239" s="223">
        <f>IFERROR(IF(Loan_Not_Paid*Values_Entered,Payment_Number,""), "")</f>
        <v>226</v>
      </c>
      <c r="C239" s="232">
        <f>IFERROR(IF(Loan_Not_Paid*Values_Entered,Payment_Date,""), "")</f>
        <v>51821</v>
      </c>
      <c r="D239" s="131">
        <f>IFERROR(IF(Loan_Not_Paid*Values_Entered,Beginning_Balance,""), "")</f>
        <v>254875.6247103996</v>
      </c>
      <c r="E239" s="131">
        <f>IFERROR(IF(Loan_Not_Paid*Values_Entered,Monthly_Payment,""), "")</f>
        <v>2030.4098212519966</v>
      </c>
      <c r="F239" s="131">
        <f>IFERROR(IF(Loan_Not_Paid*Values_Entered,Principal,""), "")</f>
        <v>1754.2945611490479</v>
      </c>
      <c r="G239" s="131">
        <f>IFERROR(IF(Loan_Not_Paid*Values_Entered,Interest,""), "")</f>
        <v>276.11526010294892</v>
      </c>
      <c r="H239" s="130">
        <f>IFERROR(IF(Loan_Not_Paid*Values_Entered,Ending_Balance,""), "")</f>
        <v>253121.33014925011</v>
      </c>
      <c r="I239" s="229"/>
    </row>
    <row r="240" spans="2:9" s="129" customFormat="1" ht="20.100000000000001" customHeight="1" x14ac:dyDescent="0.25">
      <c r="B240" s="223">
        <f>IFERROR(IF(Loan_Not_Paid*Values_Entered,Payment_Number,""), "")</f>
        <v>227</v>
      </c>
      <c r="C240" s="232">
        <f>IFERROR(IF(Loan_Not_Paid*Values_Entered,Payment_Date,""), "")</f>
        <v>51851</v>
      </c>
      <c r="D240" s="131">
        <f>IFERROR(IF(Loan_Not_Paid*Values_Entered,Beginning_Balance,""), "")</f>
        <v>253121.33014925011</v>
      </c>
      <c r="E240" s="131">
        <f>IFERROR(IF(Loan_Not_Paid*Values_Entered,Monthly_Payment,""), "")</f>
        <v>2030.4098212519966</v>
      </c>
      <c r="F240" s="131">
        <f>IFERROR(IF(Loan_Not_Paid*Values_Entered,Principal,""), "")</f>
        <v>1756.1950469236258</v>
      </c>
      <c r="G240" s="131">
        <f>IFERROR(IF(Loan_Not_Paid*Values_Entered,Interest,""), "")</f>
        <v>274.21477432837077</v>
      </c>
      <c r="H240" s="130">
        <f>IFERROR(IF(Loan_Not_Paid*Values_Entered,Ending_Balance,""), "")</f>
        <v>251365.13510232646</v>
      </c>
      <c r="I240" s="229"/>
    </row>
    <row r="241" spans="2:9" s="129" customFormat="1" ht="20.100000000000001" customHeight="1" x14ac:dyDescent="0.25">
      <c r="B241" s="223">
        <f>IFERROR(IF(Loan_Not_Paid*Values_Entered,Payment_Number,""), "")</f>
        <v>228</v>
      </c>
      <c r="C241" s="232">
        <f>IFERROR(IF(Loan_Not_Paid*Values_Entered,Payment_Date,""), "")</f>
        <v>51882</v>
      </c>
      <c r="D241" s="131">
        <f>IFERROR(IF(Loan_Not_Paid*Values_Entered,Beginning_Balance,""), "")</f>
        <v>251365.13510232646</v>
      </c>
      <c r="E241" s="131">
        <f>IFERROR(IF(Loan_Not_Paid*Values_Entered,Monthly_Payment,""), "")</f>
        <v>2030.4098212519966</v>
      </c>
      <c r="F241" s="131">
        <f>IFERROR(IF(Loan_Not_Paid*Values_Entered,Principal,""), "")</f>
        <v>1758.0975915577933</v>
      </c>
      <c r="G241" s="131">
        <f>IFERROR(IF(Loan_Not_Paid*Values_Entered,Interest,""), "")</f>
        <v>272.31222969420355</v>
      </c>
      <c r="H241" s="130">
        <f>IFERROR(IF(Loan_Not_Paid*Values_Entered,Ending_Balance,""), "")</f>
        <v>249607.03751076874</v>
      </c>
      <c r="I241" s="229"/>
    </row>
    <row r="242" spans="2:9" s="129" customFormat="1" ht="20.100000000000001" customHeight="1" x14ac:dyDescent="0.25">
      <c r="B242" s="223">
        <f>IFERROR(IF(Loan_Not_Paid*Values_Entered,Payment_Number,""), "")</f>
        <v>229</v>
      </c>
      <c r="C242" s="232">
        <f>IFERROR(IF(Loan_Not_Paid*Values_Entered,Payment_Date,""), "")</f>
        <v>51913</v>
      </c>
      <c r="D242" s="131">
        <f>IFERROR(IF(Loan_Not_Paid*Values_Entered,Beginning_Balance,""), "")</f>
        <v>249607.03751076874</v>
      </c>
      <c r="E242" s="131">
        <f>IFERROR(IF(Loan_Not_Paid*Values_Entered,Monthly_Payment,""), "")</f>
        <v>2030.4098212519966</v>
      </c>
      <c r="F242" s="131">
        <f>IFERROR(IF(Loan_Not_Paid*Values_Entered,Principal,""), "")</f>
        <v>1760.0021972819809</v>
      </c>
      <c r="G242" s="131">
        <f>IFERROR(IF(Loan_Not_Paid*Values_Entered,Interest,""), "")</f>
        <v>270.40762397001595</v>
      </c>
      <c r="H242" s="130">
        <f>IFERROR(IF(Loan_Not_Paid*Values_Entered,Ending_Balance,""), "")</f>
        <v>247847.03531348682</v>
      </c>
      <c r="I242" s="229"/>
    </row>
    <row r="243" spans="2:9" s="129" customFormat="1" ht="20.100000000000001" customHeight="1" x14ac:dyDescent="0.25">
      <c r="B243" s="223">
        <f>IFERROR(IF(Loan_Not_Paid*Values_Entered,Payment_Number,""), "")</f>
        <v>230</v>
      </c>
      <c r="C243" s="232">
        <f>IFERROR(IF(Loan_Not_Paid*Values_Entered,Payment_Date,""), "")</f>
        <v>51941</v>
      </c>
      <c r="D243" s="131">
        <f>IFERROR(IF(Loan_Not_Paid*Values_Entered,Beginning_Balance,""), "")</f>
        <v>247847.03531348682</v>
      </c>
      <c r="E243" s="131">
        <f>IFERROR(IF(Loan_Not_Paid*Values_Entered,Monthly_Payment,""), "")</f>
        <v>2030.4098212519966</v>
      </c>
      <c r="F243" s="131">
        <f>IFERROR(IF(Loan_Not_Paid*Values_Entered,Principal,""), "")</f>
        <v>1761.9088663290363</v>
      </c>
      <c r="G243" s="131">
        <f>IFERROR(IF(Loan_Not_Paid*Values_Entered,Interest,""), "")</f>
        <v>268.50095492296043</v>
      </c>
      <c r="H243" s="130">
        <f>IFERROR(IF(Loan_Not_Paid*Values_Entered,Ending_Balance,""), "")</f>
        <v>246085.1264471577</v>
      </c>
      <c r="I243" s="229"/>
    </row>
    <row r="244" spans="2:9" s="129" customFormat="1" ht="20.100000000000001" customHeight="1" x14ac:dyDescent="0.25">
      <c r="B244" s="223">
        <f>IFERROR(IF(Loan_Not_Paid*Values_Entered,Payment_Number,""), "")</f>
        <v>231</v>
      </c>
      <c r="C244" s="232">
        <f>IFERROR(IF(Loan_Not_Paid*Values_Entered,Payment_Date,""), "")</f>
        <v>51972</v>
      </c>
      <c r="D244" s="131">
        <f>IFERROR(IF(Loan_Not_Paid*Values_Entered,Beginning_Balance,""), "")</f>
        <v>246085.1264471577</v>
      </c>
      <c r="E244" s="131">
        <f>IFERROR(IF(Loan_Not_Paid*Values_Entered,Monthly_Payment,""), "")</f>
        <v>2030.4098212519966</v>
      </c>
      <c r="F244" s="131">
        <f>IFERROR(IF(Loan_Not_Paid*Values_Entered,Principal,""), "")</f>
        <v>1763.8176009342258</v>
      </c>
      <c r="G244" s="131">
        <f>IFERROR(IF(Loan_Not_Paid*Values_Entered,Interest,""), "")</f>
        <v>266.59222031777068</v>
      </c>
      <c r="H244" s="130">
        <f>IFERROR(IF(Loan_Not_Paid*Values_Entered,Ending_Balance,""), "")</f>
        <v>244321.30884622328</v>
      </c>
      <c r="I244" s="229"/>
    </row>
    <row r="245" spans="2:9" s="129" customFormat="1" ht="20.100000000000001" customHeight="1" x14ac:dyDescent="0.25">
      <c r="B245" s="223">
        <f>IFERROR(IF(Loan_Not_Paid*Values_Entered,Payment_Number,""), "")</f>
        <v>232</v>
      </c>
      <c r="C245" s="232">
        <f>IFERROR(IF(Loan_Not_Paid*Values_Entered,Payment_Date,""), "")</f>
        <v>52002</v>
      </c>
      <c r="D245" s="131">
        <f>IFERROR(IF(Loan_Not_Paid*Values_Entered,Beginning_Balance,""), "")</f>
        <v>244321.30884622328</v>
      </c>
      <c r="E245" s="131">
        <f>IFERROR(IF(Loan_Not_Paid*Values_Entered,Monthly_Payment,""), "")</f>
        <v>2030.4098212519966</v>
      </c>
      <c r="F245" s="131">
        <f>IFERROR(IF(Loan_Not_Paid*Values_Entered,Principal,""), "")</f>
        <v>1765.728403335238</v>
      </c>
      <c r="G245" s="131">
        <f>IFERROR(IF(Loan_Not_Paid*Values_Entered,Interest,""), "")</f>
        <v>264.68141791675856</v>
      </c>
      <c r="H245" s="130">
        <f>IFERROR(IF(Loan_Not_Paid*Values_Entered,Ending_Balance,""), "")</f>
        <v>242555.58044288773</v>
      </c>
      <c r="I245" s="229"/>
    </row>
    <row r="246" spans="2:9" s="129" customFormat="1" ht="20.100000000000001" customHeight="1" x14ac:dyDescent="0.25">
      <c r="B246" s="223">
        <f>IFERROR(IF(Loan_Not_Paid*Values_Entered,Payment_Number,""), "")</f>
        <v>233</v>
      </c>
      <c r="C246" s="232">
        <f>IFERROR(IF(Loan_Not_Paid*Values_Entered,Payment_Date,""), "")</f>
        <v>52033</v>
      </c>
      <c r="D246" s="131">
        <f>IFERROR(IF(Loan_Not_Paid*Values_Entered,Beginning_Balance,""), "")</f>
        <v>242555.58044288773</v>
      </c>
      <c r="E246" s="131">
        <f>IFERROR(IF(Loan_Not_Paid*Values_Entered,Monthly_Payment,""), "")</f>
        <v>2030.4098212519966</v>
      </c>
      <c r="F246" s="131">
        <f>IFERROR(IF(Loan_Not_Paid*Values_Entered,Principal,""), "")</f>
        <v>1767.6412757721844</v>
      </c>
      <c r="G246" s="131">
        <f>IFERROR(IF(Loan_Not_Paid*Values_Entered,Interest,""), "")</f>
        <v>262.76854547981208</v>
      </c>
      <c r="H246" s="130">
        <f>IFERROR(IF(Loan_Not_Paid*Values_Entered,Ending_Balance,""), "")</f>
        <v>240787.93916711549</v>
      </c>
      <c r="I246" s="229"/>
    </row>
    <row r="247" spans="2:9" s="129" customFormat="1" ht="20.100000000000001" customHeight="1" x14ac:dyDescent="0.25">
      <c r="B247" s="223">
        <f>IFERROR(IF(Loan_Not_Paid*Values_Entered,Payment_Number,""), "")</f>
        <v>234</v>
      </c>
      <c r="C247" s="232">
        <f>IFERROR(IF(Loan_Not_Paid*Values_Entered,Payment_Date,""), "")</f>
        <v>52063</v>
      </c>
      <c r="D247" s="131">
        <f>IFERROR(IF(Loan_Not_Paid*Values_Entered,Beginning_Balance,""), "")</f>
        <v>240787.93916711549</v>
      </c>
      <c r="E247" s="131">
        <f>IFERROR(IF(Loan_Not_Paid*Values_Entered,Monthly_Payment,""), "")</f>
        <v>2030.4098212519966</v>
      </c>
      <c r="F247" s="131">
        <f>IFERROR(IF(Loan_Not_Paid*Values_Entered,Principal,""), "")</f>
        <v>1769.5562204876046</v>
      </c>
      <c r="G247" s="131">
        <f>IFERROR(IF(Loan_Not_Paid*Values_Entered,Interest,""), "")</f>
        <v>260.85360076439224</v>
      </c>
      <c r="H247" s="130">
        <f>IFERROR(IF(Loan_Not_Paid*Values_Entered,Ending_Balance,""), "")</f>
        <v>239018.38294662803</v>
      </c>
      <c r="I247" s="229"/>
    </row>
    <row r="248" spans="2:9" s="129" customFormat="1" ht="20.100000000000001" customHeight="1" x14ac:dyDescent="0.25">
      <c r="B248" s="223">
        <f>IFERROR(IF(Loan_Not_Paid*Values_Entered,Payment_Number,""), "")</f>
        <v>235</v>
      </c>
      <c r="C248" s="232">
        <f>IFERROR(IF(Loan_Not_Paid*Values_Entered,Payment_Date,""), "")</f>
        <v>52094</v>
      </c>
      <c r="D248" s="131">
        <f>IFERROR(IF(Loan_Not_Paid*Values_Entered,Beginning_Balance,""), "")</f>
        <v>239018.38294662803</v>
      </c>
      <c r="E248" s="131">
        <f>IFERROR(IF(Loan_Not_Paid*Values_Entered,Monthly_Payment,""), "")</f>
        <v>2030.4098212519966</v>
      </c>
      <c r="F248" s="131">
        <f>IFERROR(IF(Loan_Not_Paid*Values_Entered,Principal,""), "")</f>
        <v>1771.4732397264659</v>
      </c>
      <c r="G248" s="131">
        <f>IFERROR(IF(Loan_Not_Paid*Values_Entered,Interest,""), "")</f>
        <v>258.93658152553064</v>
      </c>
      <c r="H248" s="130">
        <f>IFERROR(IF(Loan_Not_Paid*Values_Entered,Ending_Balance,""), "")</f>
        <v>237246.90970690164</v>
      </c>
      <c r="I248" s="229"/>
    </row>
    <row r="249" spans="2:9" s="129" customFormat="1" ht="20.100000000000001" customHeight="1" x14ac:dyDescent="0.25">
      <c r="B249" s="223">
        <f>IFERROR(IF(Loan_Not_Paid*Values_Entered,Payment_Number,""), "")</f>
        <v>236</v>
      </c>
      <c r="C249" s="232">
        <f>IFERROR(IF(Loan_Not_Paid*Values_Entered,Payment_Date,""), "")</f>
        <v>52125</v>
      </c>
      <c r="D249" s="131">
        <f>IFERROR(IF(Loan_Not_Paid*Values_Entered,Beginning_Balance,""), "")</f>
        <v>237246.90970690164</v>
      </c>
      <c r="E249" s="131">
        <f>IFERROR(IF(Loan_Not_Paid*Values_Entered,Monthly_Payment,""), "")</f>
        <v>2030.4098212519966</v>
      </c>
      <c r="F249" s="131">
        <f>IFERROR(IF(Loan_Not_Paid*Values_Entered,Principal,""), "")</f>
        <v>1773.3923357361698</v>
      </c>
      <c r="G249" s="131">
        <f>IFERROR(IF(Loan_Not_Paid*Values_Entered,Interest,""), "")</f>
        <v>257.01748551582693</v>
      </c>
      <c r="H249" s="130">
        <f>IFERROR(IF(Loan_Not_Paid*Values_Entered,Ending_Balance,""), "")</f>
        <v>235473.5173711651</v>
      </c>
      <c r="I249" s="229"/>
    </row>
    <row r="250" spans="2:9" s="129" customFormat="1" ht="20.100000000000001" customHeight="1" x14ac:dyDescent="0.25">
      <c r="B250" s="223">
        <f>IFERROR(IF(Loan_Not_Paid*Values_Entered,Payment_Number,""), "")</f>
        <v>237</v>
      </c>
      <c r="C250" s="232">
        <f>IFERROR(IF(Loan_Not_Paid*Values_Entered,Payment_Date,""), "")</f>
        <v>52155</v>
      </c>
      <c r="D250" s="131">
        <f>IFERROR(IF(Loan_Not_Paid*Values_Entered,Beginning_Balance,""), "")</f>
        <v>235473.5173711651</v>
      </c>
      <c r="E250" s="131">
        <f>IFERROR(IF(Loan_Not_Paid*Values_Entered,Monthly_Payment,""), "")</f>
        <v>2030.4098212519966</v>
      </c>
      <c r="F250" s="131">
        <f>IFERROR(IF(Loan_Not_Paid*Values_Entered,Principal,""), "")</f>
        <v>1775.3135107665505</v>
      </c>
      <c r="G250" s="131">
        <f>IFERROR(IF(Loan_Not_Paid*Values_Entered,Interest,""), "")</f>
        <v>255.09631048544608</v>
      </c>
      <c r="H250" s="130">
        <f>IFERROR(IF(Loan_Not_Paid*Values_Entered,Ending_Balance,""), "")</f>
        <v>233698.20386039885</v>
      </c>
      <c r="I250" s="229"/>
    </row>
    <row r="251" spans="2:9" s="129" customFormat="1" ht="20.100000000000001" customHeight="1" x14ac:dyDescent="0.25">
      <c r="B251" s="223">
        <f>IFERROR(IF(Loan_Not_Paid*Values_Entered,Payment_Number,""), "")</f>
        <v>238</v>
      </c>
      <c r="C251" s="232">
        <f>IFERROR(IF(Loan_Not_Paid*Values_Entered,Payment_Date,""), "")</f>
        <v>52186</v>
      </c>
      <c r="D251" s="131">
        <f>IFERROR(IF(Loan_Not_Paid*Values_Entered,Beginning_Balance,""), "")</f>
        <v>233698.20386039885</v>
      </c>
      <c r="E251" s="131">
        <f>IFERROR(IF(Loan_Not_Paid*Values_Entered,Monthly_Payment,""), "")</f>
        <v>2030.4098212519966</v>
      </c>
      <c r="F251" s="131">
        <f>IFERROR(IF(Loan_Not_Paid*Values_Entered,Principal,""), "")</f>
        <v>1777.2367670698807</v>
      </c>
      <c r="G251" s="131">
        <f>IFERROR(IF(Loan_Not_Paid*Values_Entered,Interest,""), "")</f>
        <v>253.17305418211566</v>
      </c>
      <c r="H251" s="130">
        <f>IFERROR(IF(Loan_Not_Paid*Values_Entered,Ending_Balance,""), "")</f>
        <v>231920.96709332848</v>
      </c>
      <c r="I251" s="229"/>
    </row>
    <row r="252" spans="2:9" s="129" customFormat="1" ht="20.100000000000001" customHeight="1" x14ac:dyDescent="0.25">
      <c r="B252" s="223">
        <f>IFERROR(IF(Loan_Not_Paid*Values_Entered,Payment_Number,""), "")</f>
        <v>239</v>
      </c>
      <c r="C252" s="232">
        <f>IFERROR(IF(Loan_Not_Paid*Values_Entered,Payment_Date,""), "")</f>
        <v>52216</v>
      </c>
      <c r="D252" s="131">
        <f>IFERROR(IF(Loan_Not_Paid*Values_Entered,Beginning_Balance,""), "")</f>
        <v>231920.96709332848</v>
      </c>
      <c r="E252" s="131">
        <f>IFERROR(IF(Loan_Not_Paid*Values_Entered,Monthly_Payment,""), "")</f>
        <v>2030.4098212519966</v>
      </c>
      <c r="F252" s="131">
        <f>IFERROR(IF(Loan_Not_Paid*Values_Entered,Principal,""), "")</f>
        <v>1779.1621069008734</v>
      </c>
      <c r="G252" s="131">
        <f>IFERROR(IF(Loan_Not_Paid*Values_Entered,Interest,""), "")</f>
        <v>251.24771435112334</v>
      </c>
      <c r="H252" s="130">
        <f>IFERROR(IF(Loan_Not_Paid*Values_Entered,Ending_Balance,""), "")</f>
        <v>230141.80498642777</v>
      </c>
      <c r="I252" s="229"/>
    </row>
    <row r="253" spans="2:9" s="129" customFormat="1" ht="20.100000000000001" customHeight="1" x14ac:dyDescent="0.25">
      <c r="B253" s="223">
        <f>IFERROR(IF(Loan_Not_Paid*Values_Entered,Payment_Number,""), "")</f>
        <v>240</v>
      </c>
      <c r="C253" s="232">
        <f>IFERROR(IF(Loan_Not_Paid*Values_Entered,Payment_Date,""), "")</f>
        <v>52247</v>
      </c>
      <c r="D253" s="131">
        <f>IFERROR(IF(Loan_Not_Paid*Values_Entered,Beginning_Balance,""), "")</f>
        <v>230141.80498642777</v>
      </c>
      <c r="E253" s="131">
        <f>IFERROR(IF(Loan_Not_Paid*Values_Entered,Monthly_Payment,""), "")</f>
        <v>2030.4098212519966</v>
      </c>
      <c r="F253" s="131">
        <f>IFERROR(IF(Loan_Not_Paid*Values_Entered,Principal,""), "")</f>
        <v>1781.0895325166825</v>
      </c>
      <c r="G253" s="131">
        <f>IFERROR(IF(Loan_Not_Paid*Values_Entered,Interest,""), "")</f>
        <v>249.32028873531402</v>
      </c>
      <c r="H253" s="130">
        <f>IFERROR(IF(Loan_Not_Paid*Values_Entered,Ending_Balance,""), "")</f>
        <v>228360.71545391029</v>
      </c>
      <c r="I253" s="229"/>
    </row>
    <row r="254" spans="2:9" s="129" customFormat="1" ht="20.100000000000001" customHeight="1" x14ac:dyDescent="0.25">
      <c r="B254" s="223">
        <f>IFERROR(IF(Loan_Not_Paid*Values_Entered,Payment_Number,""), "")</f>
        <v>241</v>
      </c>
      <c r="C254" s="232">
        <f>IFERROR(IF(Loan_Not_Paid*Values_Entered,Payment_Date,""), "")</f>
        <v>52278</v>
      </c>
      <c r="D254" s="131">
        <f>IFERROR(IF(Loan_Not_Paid*Values_Entered,Beginning_Balance,""), "")</f>
        <v>228360.71545391029</v>
      </c>
      <c r="E254" s="131">
        <f>IFERROR(IF(Loan_Not_Paid*Values_Entered,Monthly_Payment,""), "")</f>
        <v>2030.4098212519966</v>
      </c>
      <c r="F254" s="131">
        <f>IFERROR(IF(Loan_Not_Paid*Values_Entered,Principal,""), "")</f>
        <v>1783.0190461769089</v>
      </c>
      <c r="G254" s="131">
        <f>IFERROR(IF(Loan_Not_Paid*Values_Entered,Interest,""), "")</f>
        <v>247.39077507508765</v>
      </c>
      <c r="H254" s="130">
        <f>IFERROR(IF(Loan_Not_Paid*Values_Entered,Ending_Balance,""), "")</f>
        <v>226577.69640773314</v>
      </c>
      <c r="I254" s="229"/>
    </row>
    <row r="255" spans="2:9" s="129" customFormat="1" ht="20.100000000000001" customHeight="1" x14ac:dyDescent="0.25">
      <c r="B255" s="223">
        <f>IFERROR(IF(Loan_Not_Paid*Values_Entered,Payment_Number,""), "")</f>
        <v>242</v>
      </c>
      <c r="C255" s="232">
        <f>IFERROR(IF(Loan_Not_Paid*Values_Entered,Payment_Date,""), "")</f>
        <v>52306</v>
      </c>
      <c r="D255" s="131">
        <f>IFERROR(IF(Loan_Not_Paid*Values_Entered,Beginning_Balance,""), "")</f>
        <v>226577.69640773314</v>
      </c>
      <c r="E255" s="131">
        <f>IFERROR(IF(Loan_Not_Paid*Values_Entered,Monthly_Payment,""), "")</f>
        <v>2030.4098212519966</v>
      </c>
      <c r="F255" s="131">
        <f>IFERROR(IF(Loan_Not_Paid*Values_Entered,Principal,""), "")</f>
        <v>1784.9506501436008</v>
      </c>
      <c r="G255" s="131">
        <f>IFERROR(IF(Loan_Not_Paid*Values_Entered,Interest,""), "")</f>
        <v>245.45917110839596</v>
      </c>
      <c r="H255" s="130">
        <f>IFERROR(IF(Loan_Not_Paid*Values_Entered,Ending_Balance,""), "")</f>
        <v>224792.74575758993</v>
      </c>
      <c r="I255" s="229"/>
    </row>
    <row r="256" spans="2:9" s="129" customFormat="1" ht="20.100000000000001" customHeight="1" x14ac:dyDescent="0.25">
      <c r="B256" s="223">
        <f>IFERROR(IF(Loan_Not_Paid*Values_Entered,Payment_Number,""), "")</f>
        <v>243</v>
      </c>
      <c r="C256" s="232">
        <f>IFERROR(IF(Loan_Not_Paid*Values_Entered,Payment_Date,""), "")</f>
        <v>52337</v>
      </c>
      <c r="D256" s="131">
        <f>IFERROR(IF(Loan_Not_Paid*Values_Entered,Beginning_Balance,""), "")</f>
        <v>224792.74575758993</v>
      </c>
      <c r="E256" s="131">
        <f>IFERROR(IF(Loan_Not_Paid*Values_Entered,Monthly_Payment,""), "")</f>
        <v>2030.4098212519966</v>
      </c>
      <c r="F256" s="131">
        <f>IFERROR(IF(Loan_Not_Paid*Values_Entered,Principal,""), "")</f>
        <v>1786.8843466812561</v>
      </c>
      <c r="G256" s="131">
        <f>IFERROR(IF(Loan_Not_Paid*Values_Entered,Interest,""), "")</f>
        <v>243.52547457074044</v>
      </c>
      <c r="H256" s="130">
        <f>IFERROR(IF(Loan_Not_Paid*Values_Entered,Ending_Balance,""), "")</f>
        <v>223005.86141090875</v>
      </c>
      <c r="I256" s="229"/>
    </row>
    <row r="257" spans="2:9" s="129" customFormat="1" ht="20.100000000000001" customHeight="1" x14ac:dyDescent="0.25">
      <c r="B257" s="223">
        <f>IFERROR(IF(Loan_Not_Paid*Values_Entered,Payment_Number,""), "")</f>
        <v>244</v>
      </c>
      <c r="C257" s="232">
        <f>IFERROR(IF(Loan_Not_Paid*Values_Entered,Payment_Date,""), "")</f>
        <v>52367</v>
      </c>
      <c r="D257" s="131">
        <f>IFERROR(IF(Loan_Not_Paid*Values_Entered,Beginning_Balance,""), "")</f>
        <v>223005.86141090875</v>
      </c>
      <c r="E257" s="131">
        <f>IFERROR(IF(Loan_Not_Paid*Values_Entered,Monthly_Payment,""), "")</f>
        <v>2030.4098212519966</v>
      </c>
      <c r="F257" s="131">
        <f>IFERROR(IF(Loan_Not_Paid*Values_Entered,Principal,""), "")</f>
        <v>1788.8201380568275</v>
      </c>
      <c r="G257" s="131">
        <f>IFERROR(IF(Loan_Not_Paid*Values_Entered,Interest,""), "")</f>
        <v>241.58968319516904</v>
      </c>
      <c r="H257" s="130">
        <f>IFERROR(IF(Loan_Not_Paid*Values_Entered,Ending_Balance,""), "")</f>
        <v>221217.04127285175</v>
      </c>
      <c r="I257" s="229"/>
    </row>
    <row r="258" spans="2:9" s="129" customFormat="1" ht="20.100000000000001" customHeight="1" x14ac:dyDescent="0.25">
      <c r="B258" s="223">
        <f>IFERROR(IF(Loan_Not_Paid*Values_Entered,Payment_Number,""), "")</f>
        <v>245</v>
      </c>
      <c r="C258" s="232">
        <f>IFERROR(IF(Loan_Not_Paid*Values_Entered,Payment_Date,""), "")</f>
        <v>52398</v>
      </c>
      <c r="D258" s="131">
        <f>IFERROR(IF(Loan_Not_Paid*Values_Entered,Beginning_Balance,""), "")</f>
        <v>221217.04127285175</v>
      </c>
      <c r="E258" s="131">
        <f>IFERROR(IF(Loan_Not_Paid*Values_Entered,Monthly_Payment,""), "")</f>
        <v>2030.4098212519966</v>
      </c>
      <c r="F258" s="131">
        <f>IFERROR(IF(Loan_Not_Paid*Values_Entered,Principal,""), "")</f>
        <v>1790.7580265397223</v>
      </c>
      <c r="G258" s="131">
        <f>IFERROR(IF(Loan_Not_Paid*Values_Entered,Interest,""), "")</f>
        <v>239.65179471227412</v>
      </c>
      <c r="H258" s="130">
        <f>IFERROR(IF(Loan_Not_Paid*Values_Entered,Ending_Balance,""), "")</f>
        <v>219426.28324631229</v>
      </c>
      <c r="I258" s="229"/>
    </row>
    <row r="259" spans="2:9" s="129" customFormat="1" ht="20.100000000000001" customHeight="1" x14ac:dyDescent="0.25">
      <c r="B259" s="223">
        <f>IFERROR(IF(Loan_Not_Paid*Values_Entered,Payment_Number,""), "")</f>
        <v>246</v>
      </c>
      <c r="C259" s="232">
        <f>IFERROR(IF(Loan_Not_Paid*Values_Entered,Payment_Date,""), "")</f>
        <v>52428</v>
      </c>
      <c r="D259" s="131">
        <f>IFERROR(IF(Loan_Not_Paid*Values_Entered,Beginning_Balance,""), "")</f>
        <v>219426.28324631229</v>
      </c>
      <c r="E259" s="131">
        <f>IFERROR(IF(Loan_Not_Paid*Values_Entered,Monthly_Payment,""), "")</f>
        <v>2030.4098212519966</v>
      </c>
      <c r="F259" s="131">
        <f>IFERROR(IF(Loan_Not_Paid*Values_Entered,Principal,""), "")</f>
        <v>1792.6980144018071</v>
      </c>
      <c r="G259" s="131">
        <f>IFERROR(IF(Loan_Not_Paid*Values_Entered,Interest,""), "")</f>
        <v>237.71180685018945</v>
      </c>
      <c r="H259" s="130">
        <f>IFERROR(IF(Loan_Not_Paid*Values_Entered,Ending_Balance,""), "")</f>
        <v>217633.58523191069</v>
      </c>
      <c r="I259" s="229"/>
    </row>
    <row r="260" spans="2:9" s="129" customFormat="1" ht="20.100000000000001" customHeight="1" x14ac:dyDescent="0.25">
      <c r="B260" s="223">
        <f>IFERROR(IF(Loan_Not_Paid*Values_Entered,Payment_Number,""), "")</f>
        <v>247</v>
      </c>
      <c r="C260" s="232">
        <f>IFERROR(IF(Loan_Not_Paid*Values_Entered,Payment_Date,""), "")</f>
        <v>52459</v>
      </c>
      <c r="D260" s="131">
        <f>IFERROR(IF(Loan_Not_Paid*Values_Entered,Beginning_Balance,""), "")</f>
        <v>217633.58523191069</v>
      </c>
      <c r="E260" s="131">
        <f>IFERROR(IF(Loan_Not_Paid*Values_Entered,Monthly_Payment,""), "")</f>
        <v>2030.4098212519966</v>
      </c>
      <c r="F260" s="131">
        <f>IFERROR(IF(Loan_Not_Paid*Values_Entered,Principal,""), "")</f>
        <v>1794.6401039174093</v>
      </c>
      <c r="G260" s="131">
        <f>IFERROR(IF(Loan_Not_Paid*Values_Entered,Interest,""), "")</f>
        <v>235.76971733458751</v>
      </c>
      <c r="H260" s="130">
        <f>IFERROR(IF(Loan_Not_Paid*Values_Entered,Ending_Balance,""), "")</f>
        <v>215838.94512799254</v>
      </c>
      <c r="I260" s="229"/>
    </row>
    <row r="261" spans="2:9" s="129" customFormat="1" ht="20.100000000000001" customHeight="1" x14ac:dyDescent="0.25">
      <c r="B261" s="223">
        <f>IFERROR(IF(Loan_Not_Paid*Values_Entered,Payment_Number,""), "")</f>
        <v>248</v>
      </c>
      <c r="C261" s="232">
        <f>IFERROR(IF(Loan_Not_Paid*Values_Entered,Payment_Date,""), "")</f>
        <v>52490</v>
      </c>
      <c r="D261" s="131">
        <f>IFERROR(IF(Loan_Not_Paid*Values_Entered,Beginning_Balance,""), "")</f>
        <v>215838.94512799254</v>
      </c>
      <c r="E261" s="131">
        <f>IFERROR(IF(Loan_Not_Paid*Values_Entered,Monthly_Payment,""), "")</f>
        <v>2030.4098212519966</v>
      </c>
      <c r="F261" s="131">
        <f>IFERROR(IF(Loan_Not_Paid*Values_Entered,Principal,""), "")</f>
        <v>1796.5842973633198</v>
      </c>
      <c r="G261" s="131">
        <f>IFERROR(IF(Loan_Not_Paid*Values_Entered,Interest,""), "")</f>
        <v>233.825523888677</v>
      </c>
      <c r="H261" s="130">
        <f>IFERROR(IF(Loan_Not_Paid*Values_Entered,Ending_Balance,""), "")</f>
        <v>214042.36083062924</v>
      </c>
      <c r="I261" s="229"/>
    </row>
    <row r="262" spans="2:9" s="129" customFormat="1" ht="20.100000000000001" customHeight="1" x14ac:dyDescent="0.25">
      <c r="B262" s="223">
        <f>IFERROR(IF(Loan_Not_Paid*Values_Entered,Payment_Number,""), "")</f>
        <v>249</v>
      </c>
      <c r="C262" s="232">
        <f>IFERROR(IF(Loan_Not_Paid*Values_Entered,Payment_Date,""), "")</f>
        <v>52520</v>
      </c>
      <c r="D262" s="131">
        <f>IFERROR(IF(Loan_Not_Paid*Values_Entered,Beginning_Balance,""), "")</f>
        <v>214042.36083062924</v>
      </c>
      <c r="E262" s="131">
        <f>IFERROR(IF(Loan_Not_Paid*Values_Entered,Monthly_Payment,""), "")</f>
        <v>2030.4098212519966</v>
      </c>
      <c r="F262" s="131">
        <f>IFERROR(IF(Loan_Not_Paid*Values_Entered,Principal,""), "")</f>
        <v>1798.5305970187965</v>
      </c>
      <c r="G262" s="131">
        <f>IFERROR(IF(Loan_Not_Paid*Values_Entered,Interest,""), "")</f>
        <v>231.87922423320006</v>
      </c>
      <c r="H262" s="130">
        <f>IFERROR(IF(Loan_Not_Paid*Values_Entered,Ending_Balance,""), "")</f>
        <v>212243.83023361058</v>
      </c>
      <c r="I262" s="229"/>
    </row>
    <row r="263" spans="2:9" s="129" customFormat="1" ht="20.100000000000001" customHeight="1" x14ac:dyDescent="0.25">
      <c r="B263" s="223">
        <f>IFERROR(IF(Loan_Not_Paid*Values_Entered,Payment_Number,""), "")</f>
        <v>250</v>
      </c>
      <c r="C263" s="232">
        <f>IFERROR(IF(Loan_Not_Paid*Values_Entered,Payment_Date,""), "")</f>
        <v>52551</v>
      </c>
      <c r="D263" s="131">
        <f>IFERROR(IF(Loan_Not_Paid*Values_Entered,Beginning_Balance,""), "")</f>
        <v>212243.83023361058</v>
      </c>
      <c r="E263" s="131">
        <f>IFERROR(IF(Loan_Not_Paid*Values_Entered,Monthly_Payment,""), "")</f>
        <v>2030.4098212519966</v>
      </c>
      <c r="F263" s="131">
        <f>IFERROR(IF(Loan_Not_Paid*Values_Entered,Principal,""), "")</f>
        <v>1800.4790051655668</v>
      </c>
      <c r="G263" s="131">
        <f>IFERROR(IF(Loan_Not_Paid*Values_Entered,Interest,""), "")</f>
        <v>229.93081608642967</v>
      </c>
      <c r="H263" s="130">
        <f>IFERROR(IF(Loan_Not_Paid*Values_Entered,Ending_Balance,""), "")</f>
        <v>210443.35122844495</v>
      </c>
      <c r="I263" s="229"/>
    </row>
    <row r="264" spans="2:9" s="129" customFormat="1" ht="20.100000000000001" customHeight="1" x14ac:dyDescent="0.25">
      <c r="B264" s="223">
        <f>IFERROR(IF(Loan_Not_Paid*Values_Entered,Payment_Number,""), "")</f>
        <v>251</v>
      </c>
      <c r="C264" s="232">
        <f>IFERROR(IF(Loan_Not_Paid*Values_Entered,Payment_Date,""), "")</f>
        <v>52581</v>
      </c>
      <c r="D264" s="131">
        <f>IFERROR(IF(Loan_Not_Paid*Values_Entered,Beginning_Balance,""), "")</f>
        <v>210443.35122844495</v>
      </c>
      <c r="E264" s="131">
        <f>IFERROR(IF(Loan_Not_Paid*Values_Entered,Monthly_Payment,""), "")</f>
        <v>2030.4098212519966</v>
      </c>
      <c r="F264" s="131">
        <f>IFERROR(IF(Loan_Not_Paid*Values_Entered,Principal,""), "")</f>
        <v>1802.4295240878296</v>
      </c>
      <c r="G264" s="131">
        <f>IFERROR(IF(Loan_Not_Paid*Values_Entered,Interest,""), "")</f>
        <v>227.98029716416698</v>
      </c>
      <c r="H264" s="130">
        <f>IFERROR(IF(Loan_Not_Paid*Values_Entered,Ending_Balance,""), "")</f>
        <v>208640.92170435702</v>
      </c>
      <c r="I264" s="229"/>
    </row>
    <row r="265" spans="2:9" s="129" customFormat="1" ht="20.100000000000001" customHeight="1" x14ac:dyDescent="0.25">
      <c r="B265" s="223">
        <f>IFERROR(IF(Loan_Not_Paid*Values_Entered,Payment_Number,""), "")</f>
        <v>252</v>
      </c>
      <c r="C265" s="232">
        <f>IFERROR(IF(Loan_Not_Paid*Values_Entered,Payment_Date,""), "")</f>
        <v>52612</v>
      </c>
      <c r="D265" s="131">
        <f>IFERROR(IF(Loan_Not_Paid*Values_Entered,Beginning_Balance,""), "")</f>
        <v>208640.92170435702</v>
      </c>
      <c r="E265" s="131">
        <f>IFERROR(IF(Loan_Not_Paid*Values_Entered,Monthly_Payment,""), "")</f>
        <v>2030.4098212519966</v>
      </c>
      <c r="F265" s="131">
        <f>IFERROR(IF(Loan_Not_Paid*Values_Entered,Principal,""), "")</f>
        <v>1804.3821560722581</v>
      </c>
      <c r="G265" s="131">
        <f>IFERROR(IF(Loan_Not_Paid*Values_Entered,Interest,""), "")</f>
        <v>226.02766517973848</v>
      </c>
      <c r="H265" s="130">
        <f>IFERROR(IF(Loan_Not_Paid*Values_Entered,Ending_Balance,""), "")</f>
        <v>206836.53954828472</v>
      </c>
      <c r="I265" s="229"/>
    </row>
    <row r="266" spans="2:9" s="129" customFormat="1" ht="20.100000000000001" customHeight="1" x14ac:dyDescent="0.25">
      <c r="B266" s="223">
        <f>IFERROR(IF(Loan_Not_Paid*Values_Entered,Payment_Number,""), "")</f>
        <v>253</v>
      </c>
      <c r="C266" s="232">
        <f>IFERROR(IF(Loan_Not_Paid*Values_Entered,Payment_Date,""), "")</f>
        <v>52643</v>
      </c>
      <c r="D266" s="131">
        <f>IFERROR(IF(Loan_Not_Paid*Values_Entered,Beginning_Balance,""), "")</f>
        <v>206836.53954828472</v>
      </c>
      <c r="E266" s="131">
        <f>IFERROR(IF(Loan_Not_Paid*Values_Entered,Monthly_Payment,""), "")</f>
        <v>2030.4098212519966</v>
      </c>
      <c r="F266" s="131">
        <f>IFERROR(IF(Loan_Not_Paid*Values_Entered,Principal,""), "")</f>
        <v>1806.3369034080031</v>
      </c>
      <c r="G266" s="131">
        <f>IFERROR(IF(Loan_Not_Paid*Values_Entered,Interest,""), "")</f>
        <v>224.07291784399357</v>
      </c>
      <c r="H266" s="130">
        <f>IFERROR(IF(Loan_Not_Paid*Values_Entered,Ending_Balance,""), "")</f>
        <v>205030.20264487702</v>
      </c>
      <c r="I266" s="229"/>
    </row>
    <row r="267" spans="2:9" s="129" customFormat="1" ht="20.100000000000001" customHeight="1" x14ac:dyDescent="0.25">
      <c r="B267" s="223">
        <f>IFERROR(IF(Loan_Not_Paid*Values_Entered,Payment_Number,""), "")</f>
        <v>254</v>
      </c>
      <c r="C267" s="232">
        <f>IFERROR(IF(Loan_Not_Paid*Values_Entered,Payment_Date,""), "")</f>
        <v>52672</v>
      </c>
      <c r="D267" s="131">
        <f>IFERROR(IF(Loan_Not_Paid*Values_Entered,Beginning_Balance,""), "")</f>
        <v>205030.20264487702</v>
      </c>
      <c r="E267" s="131">
        <f>IFERROR(IF(Loan_Not_Paid*Values_Entered,Monthly_Payment,""), "")</f>
        <v>2030.4098212519966</v>
      </c>
      <c r="F267" s="131">
        <f>IFERROR(IF(Loan_Not_Paid*Values_Entered,Principal,""), "")</f>
        <v>1808.2937683866951</v>
      </c>
      <c r="G267" s="131">
        <f>IFERROR(IF(Loan_Not_Paid*Values_Entered,Interest,""), "")</f>
        <v>222.11605286530153</v>
      </c>
      <c r="H267" s="130">
        <f>IFERROR(IF(Loan_Not_Paid*Values_Entered,Ending_Balance,""), "")</f>
        <v>203221.9088764895</v>
      </c>
      <c r="I267" s="229"/>
    </row>
    <row r="268" spans="2:9" s="129" customFormat="1" ht="20.100000000000001" customHeight="1" x14ac:dyDescent="0.25">
      <c r="B268" s="223">
        <f>IFERROR(IF(Loan_Not_Paid*Values_Entered,Payment_Number,""), "")</f>
        <v>255</v>
      </c>
      <c r="C268" s="232">
        <f>IFERROR(IF(Loan_Not_Paid*Values_Entered,Payment_Date,""), "")</f>
        <v>52703</v>
      </c>
      <c r="D268" s="131">
        <f>IFERROR(IF(Loan_Not_Paid*Values_Entered,Beginning_Balance,""), "")</f>
        <v>203221.9088764895</v>
      </c>
      <c r="E268" s="131">
        <f>IFERROR(IF(Loan_Not_Paid*Values_Entered,Monthly_Payment,""), "")</f>
        <v>2030.4098212519966</v>
      </c>
      <c r="F268" s="131">
        <f>IFERROR(IF(Loan_Not_Paid*Values_Entered,Principal,""), "")</f>
        <v>1810.2527533024477</v>
      </c>
      <c r="G268" s="131">
        <f>IFERROR(IF(Loan_Not_Paid*Values_Entered,Interest,""), "")</f>
        <v>220.15706794954929</v>
      </c>
      <c r="H268" s="130">
        <f>IFERROR(IF(Loan_Not_Paid*Values_Entered,Ending_Balance,""), "")</f>
        <v>201411.65612318704</v>
      </c>
      <c r="I268" s="229"/>
    </row>
    <row r="269" spans="2:9" s="129" customFormat="1" ht="20.100000000000001" customHeight="1" x14ac:dyDescent="0.25">
      <c r="B269" s="223">
        <f>IFERROR(IF(Loan_Not_Paid*Values_Entered,Payment_Number,""), "")</f>
        <v>256</v>
      </c>
      <c r="C269" s="232">
        <f>IFERROR(IF(Loan_Not_Paid*Values_Entered,Payment_Date,""), "")</f>
        <v>52733</v>
      </c>
      <c r="D269" s="131">
        <f>IFERROR(IF(Loan_Not_Paid*Values_Entered,Beginning_Balance,""), "")</f>
        <v>201411.65612318704</v>
      </c>
      <c r="E269" s="131">
        <f>IFERROR(IF(Loan_Not_Paid*Values_Entered,Monthly_Payment,""), "")</f>
        <v>2030.4098212519966</v>
      </c>
      <c r="F269" s="131">
        <f>IFERROR(IF(Loan_Not_Paid*Values_Entered,Principal,""), "")</f>
        <v>1812.2138604518584</v>
      </c>
      <c r="G269" s="131">
        <f>IFERROR(IF(Loan_Not_Paid*Values_Entered,Interest,""), "")</f>
        <v>218.19596080013829</v>
      </c>
      <c r="H269" s="130">
        <f>IFERROR(IF(Loan_Not_Paid*Values_Entered,Ending_Balance,""), "")</f>
        <v>199599.4422627351</v>
      </c>
      <c r="I269" s="229"/>
    </row>
    <row r="270" spans="2:9" s="129" customFormat="1" ht="20.100000000000001" customHeight="1" x14ac:dyDescent="0.25">
      <c r="B270" s="223">
        <f>IFERROR(IF(Loan_Not_Paid*Values_Entered,Payment_Number,""), "")</f>
        <v>257</v>
      </c>
      <c r="C270" s="232">
        <f>IFERROR(IF(Loan_Not_Paid*Values_Entered,Payment_Date,""), "")</f>
        <v>52764</v>
      </c>
      <c r="D270" s="131">
        <f>IFERROR(IF(Loan_Not_Paid*Values_Entered,Beginning_Balance,""), "")</f>
        <v>199599.4422627351</v>
      </c>
      <c r="E270" s="131">
        <f>IFERROR(IF(Loan_Not_Paid*Values_Entered,Monthly_Payment,""), "")</f>
        <v>2030.4098212519966</v>
      </c>
      <c r="F270" s="131">
        <f>IFERROR(IF(Loan_Not_Paid*Values_Entered,Principal,""), "")</f>
        <v>1814.1770921340146</v>
      </c>
      <c r="G270" s="131">
        <f>IFERROR(IF(Loan_Not_Paid*Values_Entered,Interest,""), "")</f>
        <v>216.23272911798216</v>
      </c>
      <c r="H270" s="130">
        <f>IFERROR(IF(Loan_Not_Paid*Values_Entered,Ending_Balance,""), "")</f>
        <v>197785.26517060108</v>
      </c>
      <c r="I270" s="229"/>
    </row>
    <row r="271" spans="2:9" s="129" customFormat="1" ht="20.100000000000001" customHeight="1" x14ac:dyDescent="0.25">
      <c r="B271" s="223">
        <f>IFERROR(IF(Loan_Not_Paid*Values_Entered,Payment_Number,""), "")</f>
        <v>258</v>
      </c>
      <c r="C271" s="232">
        <f>IFERROR(IF(Loan_Not_Paid*Values_Entered,Payment_Date,""), "")</f>
        <v>52794</v>
      </c>
      <c r="D271" s="131">
        <f>IFERROR(IF(Loan_Not_Paid*Values_Entered,Beginning_Balance,""), "")</f>
        <v>197785.26517060108</v>
      </c>
      <c r="E271" s="131">
        <f>IFERROR(IF(Loan_Not_Paid*Values_Entered,Monthly_Payment,""), "")</f>
        <v>2030.4098212519966</v>
      </c>
      <c r="F271" s="131">
        <f>IFERROR(IF(Loan_Not_Paid*Values_Entered,Principal,""), "")</f>
        <v>1816.1424506504932</v>
      </c>
      <c r="G271" s="131">
        <f>IFERROR(IF(Loan_Not_Paid*Values_Entered,Interest,""), "")</f>
        <v>214.26737060150364</v>
      </c>
      <c r="H271" s="130">
        <f>IFERROR(IF(Loan_Not_Paid*Values_Entered,Ending_Balance,""), "")</f>
        <v>195969.12271995051</v>
      </c>
      <c r="I271" s="229"/>
    </row>
    <row r="272" spans="2:9" s="129" customFormat="1" ht="20.100000000000001" customHeight="1" x14ac:dyDescent="0.25">
      <c r="B272" s="223">
        <f>IFERROR(IF(Loan_Not_Paid*Values_Entered,Payment_Number,""), "")</f>
        <v>259</v>
      </c>
      <c r="C272" s="232">
        <f>IFERROR(IF(Loan_Not_Paid*Values_Entered,Payment_Date,""), "")</f>
        <v>52825</v>
      </c>
      <c r="D272" s="131">
        <f>IFERROR(IF(Loan_Not_Paid*Values_Entered,Beginning_Balance,""), "")</f>
        <v>195969.12271995051</v>
      </c>
      <c r="E272" s="131">
        <f>IFERROR(IF(Loan_Not_Paid*Values_Entered,Monthly_Payment,""), "")</f>
        <v>2030.4098212519966</v>
      </c>
      <c r="F272" s="131">
        <f>IFERROR(IF(Loan_Not_Paid*Values_Entered,Principal,""), "")</f>
        <v>1818.1099383053645</v>
      </c>
      <c r="G272" s="131">
        <f>IFERROR(IF(Loan_Not_Paid*Values_Entered,Interest,""), "")</f>
        <v>212.29988294663221</v>
      </c>
      <c r="H272" s="130">
        <f>IFERROR(IF(Loan_Not_Paid*Values_Entered,Ending_Balance,""), "")</f>
        <v>194151.01278164517</v>
      </c>
      <c r="I272" s="229"/>
    </row>
    <row r="273" spans="2:9" s="129" customFormat="1" ht="20.100000000000001" customHeight="1" x14ac:dyDescent="0.25">
      <c r="B273" s="223">
        <f>IFERROR(IF(Loan_Not_Paid*Values_Entered,Payment_Number,""), "")</f>
        <v>260</v>
      </c>
      <c r="C273" s="232">
        <f>IFERROR(IF(Loan_Not_Paid*Values_Entered,Payment_Date,""), "")</f>
        <v>52856</v>
      </c>
      <c r="D273" s="131">
        <f>IFERROR(IF(Loan_Not_Paid*Values_Entered,Beginning_Balance,""), "")</f>
        <v>194151.01278164517</v>
      </c>
      <c r="E273" s="131">
        <f>IFERROR(IF(Loan_Not_Paid*Values_Entered,Monthly_Payment,""), "")</f>
        <v>2030.4098212519966</v>
      </c>
      <c r="F273" s="131">
        <f>IFERROR(IF(Loan_Not_Paid*Values_Entered,Principal,""), "")</f>
        <v>1820.0795574051951</v>
      </c>
      <c r="G273" s="131">
        <f>IFERROR(IF(Loan_Not_Paid*Values_Entered,Interest,""), "")</f>
        <v>210.33026384680142</v>
      </c>
      <c r="H273" s="130">
        <f>IFERROR(IF(Loan_Not_Paid*Values_Entered,Ending_Balance,""), "")</f>
        <v>192330.93322423974</v>
      </c>
      <c r="I273" s="229"/>
    </row>
    <row r="274" spans="2:9" s="129" customFormat="1" ht="20.100000000000001" customHeight="1" x14ac:dyDescent="0.25">
      <c r="B274" s="223">
        <f>IFERROR(IF(Loan_Not_Paid*Values_Entered,Payment_Number,""), "")</f>
        <v>261</v>
      </c>
      <c r="C274" s="232">
        <f>IFERROR(IF(Loan_Not_Paid*Values_Entered,Payment_Date,""), "")</f>
        <v>52886</v>
      </c>
      <c r="D274" s="131">
        <f>IFERROR(IF(Loan_Not_Paid*Values_Entered,Beginning_Balance,""), "")</f>
        <v>192330.93322423974</v>
      </c>
      <c r="E274" s="131">
        <f>IFERROR(IF(Loan_Not_Paid*Values_Entered,Monthly_Payment,""), "")</f>
        <v>2030.4098212519966</v>
      </c>
      <c r="F274" s="131">
        <f>IFERROR(IF(Loan_Not_Paid*Values_Entered,Principal,""), "")</f>
        <v>1822.0513102590508</v>
      </c>
      <c r="G274" s="131">
        <f>IFERROR(IF(Loan_Not_Paid*Values_Entered,Interest,""), "")</f>
        <v>208.35851099294584</v>
      </c>
      <c r="H274" s="130">
        <f>IFERROR(IF(Loan_Not_Paid*Values_Entered,Ending_Balance,""), "")</f>
        <v>190508.8819139807</v>
      </c>
      <c r="I274" s="229"/>
    </row>
    <row r="275" spans="2:9" s="129" customFormat="1" ht="20.100000000000001" customHeight="1" x14ac:dyDescent="0.25">
      <c r="B275" s="223">
        <f>IFERROR(IF(Loan_Not_Paid*Values_Entered,Payment_Number,""), "")</f>
        <v>262</v>
      </c>
      <c r="C275" s="232">
        <f>IFERROR(IF(Loan_Not_Paid*Values_Entered,Payment_Date,""), "")</f>
        <v>52917</v>
      </c>
      <c r="D275" s="131">
        <f>IFERROR(IF(Loan_Not_Paid*Values_Entered,Beginning_Balance,""), "")</f>
        <v>190508.8819139807</v>
      </c>
      <c r="E275" s="131">
        <f>IFERROR(IF(Loan_Not_Paid*Values_Entered,Monthly_Payment,""), "")</f>
        <v>2030.4098212519966</v>
      </c>
      <c r="F275" s="131">
        <f>IFERROR(IF(Loan_Not_Paid*Values_Entered,Principal,""), "")</f>
        <v>1824.025199178498</v>
      </c>
      <c r="G275" s="131">
        <f>IFERROR(IF(Loan_Not_Paid*Values_Entered,Interest,""), "")</f>
        <v>206.38462207349852</v>
      </c>
      <c r="H275" s="130">
        <f>IFERROR(IF(Loan_Not_Paid*Values_Entered,Ending_Balance,""), "")</f>
        <v>188684.85671480221</v>
      </c>
      <c r="I275" s="229"/>
    </row>
    <row r="276" spans="2:9" s="129" customFormat="1" ht="20.100000000000001" customHeight="1" x14ac:dyDescent="0.25">
      <c r="B276" s="223">
        <f>IFERROR(IF(Loan_Not_Paid*Values_Entered,Payment_Number,""), "")</f>
        <v>263</v>
      </c>
      <c r="C276" s="232">
        <f>IFERROR(IF(Loan_Not_Paid*Values_Entered,Payment_Date,""), "")</f>
        <v>52947</v>
      </c>
      <c r="D276" s="131">
        <f>IFERROR(IF(Loan_Not_Paid*Values_Entered,Beginning_Balance,""), "")</f>
        <v>188684.85671480221</v>
      </c>
      <c r="E276" s="131">
        <f>IFERROR(IF(Loan_Not_Paid*Values_Entered,Monthly_Payment,""), "")</f>
        <v>2030.4098212519966</v>
      </c>
      <c r="F276" s="131">
        <f>IFERROR(IF(Loan_Not_Paid*Values_Entered,Principal,""), "")</f>
        <v>1826.0012264776083</v>
      </c>
      <c r="G276" s="131">
        <f>IFERROR(IF(Loan_Not_Paid*Values_Entered,Interest,""), "")</f>
        <v>204.40859477438846</v>
      </c>
      <c r="H276" s="130">
        <f>IFERROR(IF(Loan_Not_Paid*Values_Entered,Ending_Balance,""), "")</f>
        <v>186858.85548832431</v>
      </c>
      <c r="I276" s="229"/>
    </row>
    <row r="277" spans="2:9" s="129" customFormat="1" ht="20.100000000000001" customHeight="1" x14ac:dyDescent="0.25">
      <c r="B277" s="223">
        <f>IFERROR(IF(Loan_Not_Paid*Values_Entered,Payment_Number,""), "")</f>
        <v>264</v>
      </c>
      <c r="C277" s="232">
        <f>IFERROR(IF(Loan_Not_Paid*Values_Entered,Payment_Date,""), "")</f>
        <v>52978</v>
      </c>
      <c r="D277" s="131">
        <f>IFERROR(IF(Loan_Not_Paid*Values_Entered,Beginning_Balance,""), "")</f>
        <v>186858.85548832431</v>
      </c>
      <c r="E277" s="131">
        <f>IFERROR(IF(Loan_Not_Paid*Values_Entered,Monthly_Payment,""), "")</f>
        <v>2030.4098212519966</v>
      </c>
      <c r="F277" s="131">
        <f>IFERROR(IF(Loan_Not_Paid*Values_Entered,Principal,""), "")</f>
        <v>1827.979394472959</v>
      </c>
      <c r="G277" s="131">
        <f>IFERROR(IF(Loan_Not_Paid*Values_Entered,Interest,""), "")</f>
        <v>202.4304267790377</v>
      </c>
      <c r="H277" s="130">
        <f>IFERROR(IF(Loan_Not_Paid*Values_Entered,Ending_Balance,""), "")</f>
        <v>185030.87609385117</v>
      </c>
      <c r="I277" s="229"/>
    </row>
    <row r="278" spans="2:9" s="129" customFormat="1" ht="20.100000000000001" customHeight="1" x14ac:dyDescent="0.25">
      <c r="B278" s="223">
        <f>IFERROR(IF(Loan_Not_Paid*Values_Entered,Payment_Number,""), "")</f>
        <v>265</v>
      </c>
      <c r="C278" s="232">
        <f>IFERROR(IF(Loan_Not_Paid*Values_Entered,Payment_Date,""), "")</f>
        <v>53009</v>
      </c>
      <c r="D278" s="131">
        <f>IFERROR(IF(Loan_Not_Paid*Values_Entered,Beginning_Balance,""), "")</f>
        <v>185030.87609385117</v>
      </c>
      <c r="E278" s="131">
        <f>IFERROR(IF(Loan_Not_Paid*Values_Entered,Monthly_Payment,""), "")</f>
        <v>2030.4098212519966</v>
      </c>
      <c r="F278" s="131">
        <f>IFERROR(IF(Loan_Not_Paid*Values_Entered,Principal,""), "")</f>
        <v>1829.9597054836379</v>
      </c>
      <c r="G278" s="131">
        <f>IFERROR(IF(Loan_Not_Paid*Values_Entered,Interest,""), "")</f>
        <v>200.45011576835867</v>
      </c>
      <c r="H278" s="130">
        <f>IFERROR(IF(Loan_Not_Paid*Values_Entered,Ending_Balance,""), "")</f>
        <v>183200.91638836765</v>
      </c>
      <c r="I278" s="229"/>
    </row>
    <row r="279" spans="2:9" s="129" customFormat="1" ht="20.100000000000001" customHeight="1" x14ac:dyDescent="0.25">
      <c r="B279" s="223">
        <f>IFERROR(IF(Loan_Not_Paid*Values_Entered,Payment_Number,""), "")</f>
        <v>266</v>
      </c>
      <c r="C279" s="232">
        <f>IFERROR(IF(Loan_Not_Paid*Values_Entered,Payment_Date,""), "")</f>
        <v>53037</v>
      </c>
      <c r="D279" s="131">
        <f>IFERROR(IF(Loan_Not_Paid*Values_Entered,Beginning_Balance,""), "")</f>
        <v>183200.91638836765</v>
      </c>
      <c r="E279" s="131">
        <f>IFERROR(IF(Loan_Not_Paid*Values_Entered,Monthly_Payment,""), "")</f>
        <v>2030.4098212519966</v>
      </c>
      <c r="F279" s="131">
        <f>IFERROR(IF(Loan_Not_Paid*Values_Entered,Principal,""), "")</f>
        <v>1831.9421618312454</v>
      </c>
      <c r="G279" s="131">
        <f>IFERROR(IF(Loan_Not_Paid*Values_Entered,Interest,""), "")</f>
        <v>198.4676594207514</v>
      </c>
      <c r="H279" s="130">
        <f>IFERROR(IF(Loan_Not_Paid*Values_Entered,Ending_Balance,""), "")</f>
        <v>181368.97422653611</v>
      </c>
      <c r="I279" s="229"/>
    </row>
    <row r="280" spans="2:9" s="129" customFormat="1" ht="20.100000000000001" customHeight="1" x14ac:dyDescent="0.25">
      <c r="B280" s="223">
        <f>IFERROR(IF(Loan_Not_Paid*Values_Entered,Payment_Number,""), "")</f>
        <v>267</v>
      </c>
      <c r="C280" s="232">
        <f>IFERROR(IF(Loan_Not_Paid*Values_Entered,Payment_Date,""), "")</f>
        <v>53068</v>
      </c>
      <c r="D280" s="131">
        <f>IFERROR(IF(Loan_Not_Paid*Values_Entered,Beginning_Balance,""), "")</f>
        <v>181368.97422653611</v>
      </c>
      <c r="E280" s="131">
        <f>IFERROR(IF(Loan_Not_Paid*Values_Entered,Monthly_Payment,""), "")</f>
        <v>2030.4098212519966</v>
      </c>
      <c r="F280" s="131">
        <f>IFERROR(IF(Loan_Not_Paid*Values_Entered,Principal,""), "")</f>
        <v>1833.9267658398958</v>
      </c>
      <c r="G280" s="131">
        <f>IFERROR(IF(Loan_Not_Paid*Values_Entered,Interest,""), "")</f>
        <v>196.4830554121009</v>
      </c>
      <c r="H280" s="130">
        <f>IFERROR(IF(Loan_Not_Paid*Values_Entered,Ending_Balance,""), "")</f>
        <v>179535.04746069654</v>
      </c>
      <c r="I280" s="229"/>
    </row>
    <row r="281" spans="2:9" s="129" customFormat="1" ht="20.100000000000001" customHeight="1" x14ac:dyDescent="0.25">
      <c r="B281" s="223">
        <f>IFERROR(IF(Loan_Not_Paid*Values_Entered,Payment_Number,""), "")</f>
        <v>268</v>
      </c>
      <c r="C281" s="232">
        <f>IFERROR(IF(Loan_Not_Paid*Values_Entered,Payment_Date,""), "")</f>
        <v>53098</v>
      </c>
      <c r="D281" s="131">
        <f>IFERROR(IF(Loan_Not_Paid*Values_Entered,Beginning_Balance,""), "")</f>
        <v>179535.04746069654</v>
      </c>
      <c r="E281" s="131">
        <f>IFERROR(IF(Loan_Not_Paid*Values_Entered,Monthly_Payment,""), "")</f>
        <v>2030.4098212519966</v>
      </c>
      <c r="F281" s="131">
        <f>IFERROR(IF(Loan_Not_Paid*Values_Entered,Principal,""), "")</f>
        <v>1835.9135198362223</v>
      </c>
      <c r="G281" s="131">
        <f>IFERROR(IF(Loan_Not_Paid*Values_Entered,Interest,""), "")</f>
        <v>194.49630141577433</v>
      </c>
      <c r="H281" s="130">
        <f>IFERROR(IF(Loan_Not_Paid*Values_Entered,Ending_Balance,""), "")</f>
        <v>177699.13394086016</v>
      </c>
      <c r="I281" s="229"/>
    </row>
    <row r="282" spans="2:9" s="129" customFormat="1" ht="20.100000000000001" customHeight="1" x14ac:dyDescent="0.25">
      <c r="B282" s="223">
        <f>IFERROR(IF(Loan_Not_Paid*Values_Entered,Payment_Number,""), "")</f>
        <v>269</v>
      </c>
      <c r="C282" s="232">
        <f>IFERROR(IF(Loan_Not_Paid*Values_Entered,Payment_Date,""), "")</f>
        <v>53129</v>
      </c>
      <c r="D282" s="131">
        <f>IFERROR(IF(Loan_Not_Paid*Values_Entered,Beginning_Balance,""), "")</f>
        <v>177699.13394086016</v>
      </c>
      <c r="E282" s="131">
        <f>IFERROR(IF(Loan_Not_Paid*Values_Entered,Monthly_Payment,""), "")</f>
        <v>2030.4098212519966</v>
      </c>
      <c r="F282" s="131">
        <f>IFERROR(IF(Loan_Not_Paid*Values_Entered,Principal,""), "")</f>
        <v>1837.9024261493782</v>
      </c>
      <c r="G282" s="131">
        <f>IFERROR(IF(Loan_Not_Paid*Values_Entered,Interest,""), "")</f>
        <v>192.50739510261843</v>
      </c>
      <c r="H282" s="130">
        <f>IFERROR(IF(Loan_Not_Paid*Values_Entered,Ending_Balance,""), "")</f>
        <v>175861.23151471093</v>
      </c>
      <c r="I282" s="229"/>
    </row>
    <row r="283" spans="2:9" s="129" customFormat="1" ht="20.100000000000001" customHeight="1" x14ac:dyDescent="0.25">
      <c r="B283" s="223">
        <f>IFERROR(IF(Loan_Not_Paid*Values_Entered,Payment_Number,""), "")</f>
        <v>270</v>
      </c>
      <c r="C283" s="232">
        <f>IFERROR(IF(Loan_Not_Paid*Values_Entered,Payment_Date,""), "")</f>
        <v>53159</v>
      </c>
      <c r="D283" s="131">
        <f>IFERROR(IF(Loan_Not_Paid*Values_Entered,Beginning_Balance,""), "")</f>
        <v>175861.23151471093</v>
      </c>
      <c r="E283" s="131">
        <f>IFERROR(IF(Loan_Not_Paid*Values_Entered,Monthly_Payment,""), "")</f>
        <v>2030.4098212519966</v>
      </c>
      <c r="F283" s="131">
        <f>IFERROR(IF(Loan_Not_Paid*Values_Entered,Principal,""), "")</f>
        <v>1839.8934871110398</v>
      </c>
      <c r="G283" s="131">
        <f>IFERROR(IF(Loan_Not_Paid*Values_Entered,Interest,""), "")</f>
        <v>190.51633414095662</v>
      </c>
      <c r="H283" s="130">
        <f>IFERROR(IF(Loan_Not_Paid*Values_Entered,Ending_Balance,""), "")</f>
        <v>174021.33802759938</v>
      </c>
      <c r="I283" s="229"/>
    </row>
    <row r="284" spans="2:9" s="129" customFormat="1" ht="20.100000000000001" customHeight="1" x14ac:dyDescent="0.25">
      <c r="B284" s="223">
        <f>IFERROR(IF(Loan_Not_Paid*Values_Entered,Payment_Number,""), "")</f>
        <v>271</v>
      </c>
      <c r="C284" s="232">
        <f>IFERROR(IF(Loan_Not_Paid*Values_Entered,Payment_Date,""), "")</f>
        <v>53190</v>
      </c>
      <c r="D284" s="131">
        <f>IFERROR(IF(Loan_Not_Paid*Values_Entered,Beginning_Balance,""), "")</f>
        <v>174021.33802759938</v>
      </c>
      <c r="E284" s="131">
        <f>IFERROR(IF(Loan_Not_Paid*Values_Entered,Monthly_Payment,""), "")</f>
        <v>2030.4098212519966</v>
      </c>
      <c r="F284" s="131">
        <f>IFERROR(IF(Loan_Not_Paid*Values_Entered,Principal,""), "")</f>
        <v>1841.8867050554104</v>
      </c>
      <c r="G284" s="131">
        <f>IFERROR(IF(Loan_Not_Paid*Values_Entered,Interest,""), "")</f>
        <v>188.52311619658633</v>
      </c>
      <c r="H284" s="130">
        <f>IFERROR(IF(Loan_Not_Paid*Values_Entered,Ending_Balance,""), "")</f>
        <v>172179.45132254402</v>
      </c>
      <c r="I284" s="229"/>
    </row>
    <row r="285" spans="2:9" s="129" customFormat="1" ht="20.100000000000001" customHeight="1" x14ac:dyDescent="0.25">
      <c r="B285" s="223">
        <f>IFERROR(IF(Loan_Not_Paid*Values_Entered,Payment_Number,""), "")</f>
        <v>272</v>
      </c>
      <c r="C285" s="232">
        <f>IFERROR(IF(Loan_Not_Paid*Values_Entered,Payment_Date,""), "")</f>
        <v>53221</v>
      </c>
      <c r="D285" s="131">
        <f>IFERROR(IF(Loan_Not_Paid*Values_Entered,Beginning_Balance,""), "")</f>
        <v>172179.45132254402</v>
      </c>
      <c r="E285" s="131">
        <f>IFERROR(IF(Loan_Not_Paid*Values_Entered,Monthly_Payment,""), "")</f>
        <v>2030.4098212519966</v>
      </c>
      <c r="F285" s="131">
        <f>IFERROR(IF(Loan_Not_Paid*Values_Entered,Principal,""), "")</f>
        <v>1843.8820823192204</v>
      </c>
      <c r="G285" s="131">
        <f>IFERROR(IF(Loan_Not_Paid*Values_Entered,Interest,""), "")</f>
        <v>186.52773893277629</v>
      </c>
      <c r="H285" s="130">
        <f>IFERROR(IF(Loan_Not_Paid*Values_Entered,Ending_Balance,""), "")</f>
        <v>170335.56924022455</v>
      </c>
      <c r="I285" s="229"/>
    </row>
    <row r="286" spans="2:9" s="129" customFormat="1" ht="20.100000000000001" customHeight="1" x14ac:dyDescent="0.25">
      <c r="B286" s="223">
        <f>IFERROR(IF(Loan_Not_Paid*Values_Entered,Payment_Number,""), "")</f>
        <v>273</v>
      </c>
      <c r="C286" s="232">
        <f>IFERROR(IF(Loan_Not_Paid*Values_Entered,Payment_Date,""), "")</f>
        <v>53251</v>
      </c>
      <c r="D286" s="131">
        <f>IFERROR(IF(Loan_Not_Paid*Values_Entered,Beginning_Balance,""), "")</f>
        <v>170335.56924022455</v>
      </c>
      <c r="E286" s="131">
        <f>IFERROR(IF(Loan_Not_Paid*Values_Entered,Monthly_Payment,""), "")</f>
        <v>2030.4098212519966</v>
      </c>
      <c r="F286" s="131">
        <f>IFERROR(IF(Loan_Not_Paid*Values_Entered,Principal,""), "")</f>
        <v>1845.8796212417328</v>
      </c>
      <c r="G286" s="131">
        <f>IFERROR(IF(Loan_Not_Paid*Values_Entered,Interest,""), "")</f>
        <v>184.53020001026377</v>
      </c>
      <c r="H286" s="130">
        <f>IFERROR(IF(Loan_Not_Paid*Values_Entered,Ending_Balance,""), "")</f>
        <v>168489.68961898261</v>
      </c>
      <c r="I286" s="229"/>
    </row>
    <row r="287" spans="2:9" s="129" customFormat="1" ht="20.100000000000001" customHeight="1" x14ac:dyDescent="0.25">
      <c r="B287" s="223">
        <f>IFERROR(IF(Loan_Not_Paid*Values_Entered,Payment_Number,""), "")</f>
        <v>274</v>
      </c>
      <c r="C287" s="232">
        <f>IFERROR(IF(Loan_Not_Paid*Values_Entered,Payment_Date,""), "")</f>
        <v>53282</v>
      </c>
      <c r="D287" s="131">
        <f>IFERROR(IF(Loan_Not_Paid*Values_Entered,Beginning_Balance,""), "")</f>
        <v>168489.68961898261</v>
      </c>
      <c r="E287" s="131">
        <f>IFERROR(IF(Loan_Not_Paid*Values_Entered,Monthly_Payment,""), "")</f>
        <v>2030.4098212519966</v>
      </c>
      <c r="F287" s="131">
        <f>IFERROR(IF(Loan_Not_Paid*Values_Entered,Principal,""), "")</f>
        <v>1847.8793241647447</v>
      </c>
      <c r="G287" s="131">
        <f>IFERROR(IF(Loan_Not_Paid*Values_Entered,Interest,""), "")</f>
        <v>182.53049708725192</v>
      </c>
      <c r="H287" s="130">
        <f>IFERROR(IF(Loan_Not_Paid*Values_Entered,Ending_Balance,""), "")</f>
        <v>166641.81029481802</v>
      </c>
      <c r="I287" s="229"/>
    </row>
    <row r="288" spans="2:9" s="129" customFormat="1" ht="20.100000000000001" customHeight="1" x14ac:dyDescent="0.25">
      <c r="B288" s="223">
        <f>IFERROR(IF(Loan_Not_Paid*Values_Entered,Payment_Number,""), "")</f>
        <v>275</v>
      </c>
      <c r="C288" s="232">
        <f>IFERROR(IF(Loan_Not_Paid*Values_Entered,Payment_Date,""), "")</f>
        <v>53312</v>
      </c>
      <c r="D288" s="131">
        <f>IFERROR(IF(Loan_Not_Paid*Values_Entered,Beginning_Balance,""), "")</f>
        <v>166641.81029481802</v>
      </c>
      <c r="E288" s="131">
        <f>IFERROR(IF(Loan_Not_Paid*Values_Entered,Monthly_Payment,""), "")</f>
        <v>2030.4098212519966</v>
      </c>
      <c r="F288" s="131">
        <f>IFERROR(IF(Loan_Not_Paid*Values_Entered,Principal,""), "")</f>
        <v>1849.88119343259</v>
      </c>
      <c r="G288" s="131">
        <f>IFERROR(IF(Loan_Not_Paid*Values_Entered,Interest,""), "")</f>
        <v>180.52862781940678</v>
      </c>
      <c r="H288" s="130">
        <f>IFERROR(IF(Loan_Not_Paid*Values_Entered,Ending_Balance,""), "")</f>
        <v>164791.92910138518</v>
      </c>
      <c r="I288" s="229"/>
    </row>
    <row r="289" spans="2:9" s="129" customFormat="1" ht="20.100000000000001" customHeight="1" x14ac:dyDescent="0.25">
      <c r="B289" s="223">
        <f>IFERROR(IF(Loan_Not_Paid*Values_Entered,Payment_Number,""), "")</f>
        <v>276</v>
      </c>
      <c r="C289" s="232">
        <f>IFERROR(IF(Loan_Not_Paid*Values_Entered,Payment_Date,""), "")</f>
        <v>53343</v>
      </c>
      <c r="D289" s="131">
        <f>IFERROR(IF(Loan_Not_Paid*Values_Entered,Beginning_Balance,""), "")</f>
        <v>164791.92910138518</v>
      </c>
      <c r="E289" s="131">
        <f>IFERROR(IF(Loan_Not_Paid*Values_Entered,Monthly_Payment,""), "")</f>
        <v>2030.4098212519966</v>
      </c>
      <c r="F289" s="131">
        <f>IFERROR(IF(Loan_Not_Paid*Values_Entered,Principal,""), "")</f>
        <v>1851.8852313921418</v>
      </c>
      <c r="G289" s="131">
        <f>IFERROR(IF(Loan_Not_Paid*Values_Entered,Interest,""), "")</f>
        <v>178.52458985985479</v>
      </c>
      <c r="H289" s="130">
        <f>IFERROR(IF(Loan_Not_Paid*Values_Entered,Ending_Balance,""), "")</f>
        <v>162940.04386999295</v>
      </c>
      <c r="I289" s="229"/>
    </row>
    <row r="290" spans="2:9" s="129" customFormat="1" ht="20.100000000000001" customHeight="1" x14ac:dyDescent="0.25">
      <c r="B290" s="223">
        <f>IFERROR(IF(Loan_Not_Paid*Values_Entered,Payment_Number,""), "")</f>
        <v>277</v>
      </c>
      <c r="C290" s="232">
        <f>IFERROR(IF(Loan_Not_Paid*Values_Entered,Payment_Date,""), "")</f>
        <v>53374</v>
      </c>
      <c r="D290" s="131">
        <f>IFERROR(IF(Loan_Not_Paid*Values_Entered,Beginning_Balance,""), "")</f>
        <v>162940.04386999295</v>
      </c>
      <c r="E290" s="131">
        <f>IFERROR(IF(Loan_Not_Paid*Values_Entered,Monthly_Payment,""), "")</f>
        <v>2030.4098212519966</v>
      </c>
      <c r="F290" s="131">
        <f>IFERROR(IF(Loan_Not_Paid*Values_Entered,Principal,""), "")</f>
        <v>1853.8914403928168</v>
      </c>
      <c r="G290" s="131">
        <f>IFERROR(IF(Loan_Not_Paid*Values_Entered,Interest,""), "")</f>
        <v>176.51838085917998</v>
      </c>
      <c r="H290" s="130">
        <f>IFERROR(IF(Loan_Not_Paid*Values_Entered,Ending_Balance,""), "")</f>
        <v>161086.15242960036</v>
      </c>
      <c r="I290" s="229"/>
    </row>
    <row r="291" spans="2:9" s="129" customFormat="1" ht="20.100000000000001" customHeight="1" x14ac:dyDescent="0.25">
      <c r="B291" s="223">
        <f>IFERROR(IF(Loan_Not_Paid*Values_Entered,Payment_Number,""), "")</f>
        <v>278</v>
      </c>
      <c r="C291" s="232">
        <f>IFERROR(IF(Loan_Not_Paid*Values_Entered,Payment_Date,""), "")</f>
        <v>53402</v>
      </c>
      <c r="D291" s="131">
        <f>IFERROR(IF(Loan_Not_Paid*Values_Entered,Beginning_Balance,""), "")</f>
        <v>161086.15242960036</v>
      </c>
      <c r="E291" s="131">
        <f>IFERROR(IF(Loan_Not_Paid*Values_Entered,Monthly_Payment,""), "")</f>
        <v>2030.4098212519966</v>
      </c>
      <c r="F291" s="131">
        <f>IFERROR(IF(Loan_Not_Paid*Values_Entered,Principal,""), "")</f>
        <v>1855.8998227865754</v>
      </c>
      <c r="G291" s="131">
        <f>IFERROR(IF(Loan_Not_Paid*Values_Entered,Interest,""), "")</f>
        <v>174.50999846542112</v>
      </c>
      <c r="H291" s="130">
        <f>IFERROR(IF(Loan_Not_Paid*Values_Entered,Ending_Balance,""), "")</f>
        <v>159230.25260681356</v>
      </c>
      <c r="I291" s="229"/>
    </row>
    <row r="292" spans="2:9" s="129" customFormat="1" ht="20.100000000000001" customHeight="1" x14ac:dyDescent="0.25">
      <c r="B292" s="223">
        <f>IFERROR(IF(Loan_Not_Paid*Values_Entered,Payment_Number,""), "")</f>
        <v>279</v>
      </c>
      <c r="C292" s="232">
        <f>IFERROR(IF(Loan_Not_Paid*Values_Entered,Payment_Date,""), "")</f>
        <v>53433</v>
      </c>
      <c r="D292" s="131">
        <f>IFERROR(IF(Loan_Not_Paid*Values_Entered,Beginning_Balance,""), "")</f>
        <v>159230.25260681356</v>
      </c>
      <c r="E292" s="131">
        <f>IFERROR(IF(Loan_Not_Paid*Values_Entered,Monthly_Payment,""), "")</f>
        <v>2030.4098212519966</v>
      </c>
      <c r="F292" s="131">
        <f>IFERROR(IF(Loan_Not_Paid*Values_Entered,Principal,""), "")</f>
        <v>1857.9103809279277</v>
      </c>
      <c r="G292" s="131">
        <f>IFERROR(IF(Loan_Not_Paid*Values_Entered,Interest,""), "")</f>
        <v>172.49944032406898</v>
      </c>
      <c r="H292" s="130">
        <f>IFERROR(IF(Loan_Not_Paid*Values_Entered,Ending_Balance,""), "")</f>
        <v>157372.34222588514</v>
      </c>
      <c r="I292" s="229"/>
    </row>
    <row r="293" spans="2:9" s="129" customFormat="1" ht="20.100000000000001" customHeight="1" x14ac:dyDescent="0.25">
      <c r="B293" s="223">
        <f>IFERROR(IF(Loan_Not_Paid*Values_Entered,Payment_Number,""), "")</f>
        <v>280</v>
      </c>
      <c r="C293" s="232">
        <f>IFERROR(IF(Loan_Not_Paid*Values_Entered,Payment_Date,""), "")</f>
        <v>53463</v>
      </c>
      <c r="D293" s="131">
        <f>IFERROR(IF(Loan_Not_Paid*Values_Entered,Beginning_Balance,""), "")</f>
        <v>157372.34222588514</v>
      </c>
      <c r="E293" s="131">
        <f>IFERROR(IF(Loan_Not_Paid*Values_Entered,Monthly_Payment,""), "")</f>
        <v>2030.4098212519966</v>
      </c>
      <c r="F293" s="131">
        <f>IFERROR(IF(Loan_Not_Paid*Values_Entered,Principal,""), "")</f>
        <v>1859.923117173933</v>
      </c>
      <c r="G293" s="131">
        <f>IFERROR(IF(Loan_Not_Paid*Values_Entered,Interest,""), "")</f>
        <v>170.48670407806372</v>
      </c>
      <c r="H293" s="130">
        <f>IFERROR(IF(Loan_Not_Paid*Values_Entered,Ending_Balance,""), "")</f>
        <v>155512.41910871142</v>
      </c>
      <c r="I293" s="229"/>
    </row>
    <row r="294" spans="2:9" s="129" customFormat="1" ht="20.100000000000001" customHeight="1" x14ac:dyDescent="0.25">
      <c r="B294" s="223">
        <f>IFERROR(IF(Loan_Not_Paid*Values_Entered,Payment_Number,""), "")</f>
        <v>281</v>
      </c>
      <c r="C294" s="232">
        <f>IFERROR(IF(Loan_Not_Paid*Values_Entered,Payment_Date,""), "")</f>
        <v>53494</v>
      </c>
      <c r="D294" s="131">
        <f>IFERROR(IF(Loan_Not_Paid*Values_Entered,Beginning_Balance,""), "")</f>
        <v>155512.41910871142</v>
      </c>
      <c r="E294" s="131">
        <f>IFERROR(IF(Loan_Not_Paid*Values_Entered,Monthly_Payment,""), "")</f>
        <v>2030.4098212519966</v>
      </c>
      <c r="F294" s="131">
        <f>IFERROR(IF(Loan_Not_Paid*Values_Entered,Principal,""), "")</f>
        <v>1861.9380338842047</v>
      </c>
      <c r="G294" s="131">
        <f>IFERROR(IF(Loan_Not_Paid*Values_Entered,Interest,""), "")</f>
        <v>168.47178736779196</v>
      </c>
      <c r="H294" s="130">
        <f>IFERROR(IF(Loan_Not_Paid*Values_Entered,Ending_Balance,""), "")</f>
        <v>153650.48107482702</v>
      </c>
      <c r="I294" s="229"/>
    </row>
    <row r="295" spans="2:9" s="129" customFormat="1" ht="20.100000000000001" customHeight="1" x14ac:dyDescent="0.25">
      <c r="B295" s="223">
        <f>IFERROR(IF(Loan_Not_Paid*Values_Entered,Payment_Number,""), "")</f>
        <v>282</v>
      </c>
      <c r="C295" s="232">
        <f>IFERROR(IF(Loan_Not_Paid*Values_Entered,Payment_Date,""), "")</f>
        <v>53524</v>
      </c>
      <c r="D295" s="131">
        <f>IFERROR(IF(Loan_Not_Paid*Values_Entered,Beginning_Balance,""), "")</f>
        <v>153650.48107482702</v>
      </c>
      <c r="E295" s="131">
        <f>IFERROR(IF(Loan_Not_Paid*Values_Entered,Monthly_Payment,""), "")</f>
        <v>2030.4098212519966</v>
      </c>
      <c r="F295" s="131">
        <f>IFERROR(IF(Loan_Not_Paid*Values_Entered,Principal,""), "")</f>
        <v>1863.9551334209127</v>
      </c>
      <c r="G295" s="131">
        <f>IFERROR(IF(Loan_Not_Paid*Values_Entered,Interest,""), "")</f>
        <v>166.45468783108407</v>
      </c>
      <c r="H295" s="130">
        <f>IFERROR(IF(Loan_Not_Paid*Values_Entered,Ending_Balance,""), "")</f>
        <v>151786.52594140591</v>
      </c>
      <c r="I295" s="229"/>
    </row>
    <row r="296" spans="2:9" s="129" customFormat="1" ht="20.100000000000001" customHeight="1" x14ac:dyDescent="0.25">
      <c r="B296" s="223">
        <f>IFERROR(IF(Loan_Not_Paid*Values_Entered,Payment_Number,""), "")</f>
        <v>283</v>
      </c>
      <c r="C296" s="232">
        <f>IFERROR(IF(Loan_Not_Paid*Values_Entered,Payment_Date,""), "")</f>
        <v>53555</v>
      </c>
      <c r="D296" s="131">
        <f>IFERROR(IF(Loan_Not_Paid*Values_Entered,Beginning_Balance,""), "")</f>
        <v>151786.52594140591</v>
      </c>
      <c r="E296" s="131">
        <f>IFERROR(IF(Loan_Not_Paid*Values_Entered,Monthly_Payment,""), "")</f>
        <v>2030.4098212519966</v>
      </c>
      <c r="F296" s="131">
        <f>IFERROR(IF(Loan_Not_Paid*Values_Entered,Principal,""), "")</f>
        <v>1865.9744181487852</v>
      </c>
      <c r="G296" s="131">
        <f>IFERROR(IF(Loan_Not_Paid*Values_Entered,Interest,""), "")</f>
        <v>164.43540310321143</v>
      </c>
      <c r="H296" s="130">
        <f>IFERROR(IF(Loan_Not_Paid*Values_Entered,Ending_Balance,""), "")</f>
        <v>149920.55152325751</v>
      </c>
      <c r="I296" s="229"/>
    </row>
    <row r="297" spans="2:9" s="129" customFormat="1" ht="20.100000000000001" customHeight="1" x14ac:dyDescent="0.25">
      <c r="B297" s="223">
        <f>IFERROR(IF(Loan_Not_Paid*Values_Entered,Payment_Number,""), "")</f>
        <v>284</v>
      </c>
      <c r="C297" s="232">
        <f>IFERROR(IF(Loan_Not_Paid*Values_Entered,Payment_Date,""), "")</f>
        <v>53586</v>
      </c>
      <c r="D297" s="131">
        <f>IFERROR(IF(Loan_Not_Paid*Values_Entered,Beginning_Balance,""), "")</f>
        <v>149920.55152325751</v>
      </c>
      <c r="E297" s="131">
        <f>IFERROR(IF(Loan_Not_Paid*Values_Entered,Monthly_Payment,""), "")</f>
        <v>2030.4098212519966</v>
      </c>
      <c r="F297" s="131">
        <f>IFERROR(IF(Loan_Not_Paid*Values_Entered,Principal,""), "")</f>
        <v>1867.9958904351131</v>
      </c>
      <c r="G297" s="131">
        <f>IFERROR(IF(Loan_Not_Paid*Values_Entered,Interest,""), "")</f>
        <v>162.41393081688355</v>
      </c>
      <c r="H297" s="130">
        <f>IFERROR(IF(Loan_Not_Paid*Values_Entered,Ending_Balance,""), "")</f>
        <v>148052.55563282233</v>
      </c>
      <c r="I297" s="229"/>
    </row>
    <row r="298" spans="2:9" s="129" customFormat="1" ht="20.100000000000001" customHeight="1" x14ac:dyDescent="0.25">
      <c r="B298" s="223">
        <f>IFERROR(IF(Loan_Not_Paid*Values_Entered,Payment_Number,""), "")</f>
        <v>285</v>
      </c>
      <c r="C298" s="232">
        <f>IFERROR(IF(Loan_Not_Paid*Values_Entered,Payment_Date,""), "")</f>
        <v>53616</v>
      </c>
      <c r="D298" s="131">
        <f>IFERROR(IF(Loan_Not_Paid*Values_Entered,Beginning_Balance,""), "")</f>
        <v>148052.55563282233</v>
      </c>
      <c r="E298" s="131">
        <f>IFERROR(IF(Loan_Not_Paid*Values_Entered,Monthly_Payment,""), "")</f>
        <v>2030.4098212519966</v>
      </c>
      <c r="F298" s="131">
        <f>IFERROR(IF(Loan_Not_Paid*Values_Entered,Principal,""), "")</f>
        <v>1870.0195526497512</v>
      </c>
      <c r="G298" s="131">
        <f>IFERROR(IF(Loan_Not_Paid*Values_Entered,Interest,""), "")</f>
        <v>160.39026860224553</v>
      </c>
      <c r="H298" s="130">
        <f>IFERROR(IF(Loan_Not_Paid*Values_Entered,Ending_Balance,""), "")</f>
        <v>146182.53608017252</v>
      </c>
      <c r="I298" s="229"/>
    </row>
    <row r="299" spans="2:9" s="129" customFormat="1" ht="20.100000000000001" customHeight="1" x14ac:dyDescent="0.25">
      <c r="B299" s="223">
        <f>IFERROR(IF(Loan_Not_Paid*Values_Entered,Payment_Number,""), "")</f>
        <v>286</v>
      </c>
      <c r="C299" s="232">
        <f>IFERROR(IF(Loan_Not_Paid*Values_Entered,Payment_Date,""), "")</f>
        <v>53647</v>
      </c>
      <c r="D299" s="131">
        <f>IFERROR(IF(Loan_Not_Paid*Values_Entered,Beginning_Balance,""), "")</f>
        <v>146182.53608017252</v>
      </c>
      <c r="E299" s="131">
        <f>IFERROR(IF(Loan_Not_Paid*Values_Entered,Monthly_Payment,""), "")</f>
        <v>2030.4098212519966</v>
      </c>
      <c r="F299" s="131">
        <f>IFERROR(IF(Loan_Not_Paid*Values_Entered,Principal,""), "")</f>
        <v>1872.0454071651216</v>
      </c>
      <c r="G299" s="131">
        <f>IFERROR(IF(Loan_Not_Paid*Values_Entered,Interest,""), "")</f>
        <v>158.36441408687497</v>
      </c>
      <c r="H299" s="130">
        <f>IFERROR(IF(Loan_Not_Paid*Values_Entered,Ending_Balance,""), "")</f>
        <v>144310.49067300675</v>
      </c>
      <c r="I299" s="229"/>
    </row>
    <row r="300" spans="2:9" s="129" customFormat="1" ht="20.100000000000001" customHeight="1" x14ac:dyDescent="0.25">
      <c r="B300" s="223">
        <f>IFERROR(IF(Loan_Not_Paid*Values_Entered,Payment_Number,""), "")</f>
        <v>287</v>
      </c>
      <c r="C300" s="232">
        <f>IFERROR(IF(Loan_Not_Paid*Values_Entered,Payment_Date,""), "")</f>
        <v>53677</v>
      </c>
      <c r="D300" s="131">
        <f>IFERROR(IF(Loan_Not_Paid*Values_Entered,Beginning_Balance,""), "")</f>
        <v>144310.49067300675</v>
      </c>
      <c r="E300" s="131">
        <f>IFERROR(IF(Loan_Not_Paid*Values_Entered,Monthly_Payment,""), "")</f>
        <v>2030.4098212519966</v>
      </c>
      <c r="F300" s="131">
        <f>IFERROR(IF(Loan_Not_Paid*Values_Entered,Principal,""), "")</f>
        <v>1874.0734563562173</v>
      </c>
      <c r="G300" s="131">
        <f>IFERROR(IF(Loan_Not_Paid*Values_Entered,Interest,""), "")</f>
        <v>156.33636489577944</v>
      </c>
      <c r="H300" s="130">
        <f>IFERROR(IF(Loan_Not_Paid*Values_Entered,Ending_Balance,""), "")</f>
        <v>142436.41721665068</v>
      </c>
      <c r="I300" s="229"/>
    </row>
    <row r="301" spans="2:9" s="129" customFormat="1" ht="20.100000000000001" customHeight="1" x14ac:dyDescent="0.25">
      <c r="B301" s="223">
        <f>IFERROR(IF(Loan_Not_Paid*Values_Entered,Payment_Number,""), "")</f>
        <v>288</v>
      </c>
      <c r="C301" s="232">
        <f>IFERROR(IF(Loan_Not_Paid*Values_Entered,Payment_Date,""), "")</f>
        <v>53708</v>
      </c>
      <c r="D301" s="131">
        <f>IFERROR(IF(Loan_Not_Paid*Values_Entered,Beginning_Balance,""), "")</f>
        <v>142436.41721665068</v>
      </c>
      <c r="E301" s="131">
        <f>IFERROR(IF(Loan_Not_Paid*Values_Entered,Monthly_Payment,""), "")</f>
        <v>2030.4098212519966</v>
      </c>
      <c r="F301" s="131">
        <f>IFERROR(IF(Loan_Not_Paid*Values_Entered,Principal,""), "")</f>
        <v>1876.1037026006031</v>
      </c>
      <c r="G301" s="131">
        <f>IFERROR(IF(Loan_Not_Paid*Values_Entered,Interest,""), "")</f>
        <v>154.30611865139349</v>
      </c>
      <c r="H301" s="130">
        <f>IFERROR(IF(Loan_Not_Paid*Values_Entered,Ending_Balance,""), "")</f>
        <v>140560.31351404975</v>
      </c>
      <c r="I301" s="229"/>
    </row>
    <row r="302" spans="2:9" s="129" customFormat="1" ht="20.100000000000001" customHeight="1" x14ac:dyDescent="0.25">
      <c r="B302" s="223">
        <f>IFERROR(IF(Loan_Not_Paid*Values_Entered,Payment_Number,""), "")</f>
        <v>289</v>
      </c>
      <c r="C302" s="232">
        <f>IFERROR(IF(Loan_Not_Paid*Values_Entered,Payment_Date,""), "")</f>
        <v>53739</v>
      </c>
      <c r="D302" s="131">
        <f>IFERROR(IF(Loan_Not_Paid*Values_Entered,Beginning_Balance,""), "")</f>
        <v>140560.31351404975</v>
      </c>
      <c r="E302" s="131">
        <f>IFERROR(IF(Loan_Not_Paid*Values_Entered,Monthly_Payment,""), "")</f>
        <v>2030.4098212519966</v>
      </c>
      <c r="F302" s="131">
        <f>IFERROR(IF(Loan_Not_Paid*Values_Entered,Principal,""), "")</f>
        <v>1878.1361482784205</v>
      </c>
      <c r="G302" s="131">
        <f>IFERROR(IF(Loan_Not_Paid*Values_Entered,Interest,""), "")</f>
        <v>152.2736729735762</v>
      </c>
      <c r="H302" s="130">
        <f>IFERROR(IF(Loan_Not_Paid*Values_Entered,Ending_Balance,""), "")</f>
        <v>138682.17736577138</v>
      </c>
      <c r="I302" s="229"/>
    </row>
    <row r="303" spans="2:9" s="129" customFormat="1" ht="20.100000000000001" customHeight="1" x14ac:dyDescent="0.25">
      <c r="B303" s="223">
        <f>IFERROR(IF(Loan_Not_Paid*Values_Entered,Payment_Number,""), "")</f>
        <v>290</v>
      </c>
      <c r="C303" s="232">
        <f>IFERROR(IF(Loan_Not_Paid*Values_Entered,Payment_Date,""), "")</f>
        <v>53767</v>
      </c>
      <c r="D303" s="131">
        <f>IFERROR(IF(Loan_Not_Paid*Values_Entered,Beginning_Balance,""), "")</f>
        <v>138682.17736577138</v>
      </c>
      <c r="E303" s="131">
        <f>IFERROR(IF(Loan_Not_Paid*Values_Entered,Monthly_Payment,""), "")</f>
        <v>2030.4098212519966</v>
      </c>
      <c r="F303" s="131">
        <f>IFERROR(IF(Loan_Not_Paid*Values_Entered,Principal,""), "")</f>
        <v>1880.1707957723886</v>
      </c>
      <c r="G303" s="131">
        <f>IFERROR(IF(Loan_Not_Paid*Values_Entered,Interest,""), "")</f>
        <v>150.23902547960788</v>
      </c>
      <c r="H303" s="130">
        <f>IFERROR(IF(Loan_Not_Paid*Values_Entered,Ending_Balance,""), "")</f>
        <v>136802.00656999869</v>
      </c>
      <c r="I303" s="229"/>
    </row>
    <row r="304" spans="2:9" s="129" customFormat="1" ht="20.100000000000001" customHeight="1" x14ac:dyDescent="0.25">
      <c r="B304" s="223">
        <f>IFERROR(IF(Loan_Not_Paid*Values_Entered,Payment_Number,""), "")</f>
        <v>291</v>
      </c>
      <c r="C304" s="232">
        <f>IFERROR(IF(Loan_Not_Paid*Values_Entered,Payment_Date,""), "")</f>
        <v>53798</v>
      </c>
      <c r="D304" s="131">
        <f>IFERROR(IF(Loan_Not_Paid*Values_Entered,Beginning_Balance,""), "")</f>
        <v>136802.00656999869</v>
      </c>
      <c r="E304" s="131">
        <f>IFERROR(IF(Loan_Not_Paid*Values_Entered,Monthly_Payment,""), "")</f>
        <v>2030.4098212519966</v>
      </c>
      <c r="F304" s="131">
        <f>IFERROR(IF(Loan_Not_Paid*Values_Entered,Principal,""), "")</f>
        <v>1882.2076474678088</v>
      </c>
      <c r="G304" s="131">
        <f>IFERROR(IF(Loan_Not_Paid*Values_Entered,Interest,""), "")</f>
        <v>148.20217378418781</v>
      </c>
      <c r="H304" s="130">
        <f>IFERROR(IF(Loan_Not_Paid*Values_Entered,Ending_Balance,""), "")</f>
        <v>134919.79892253084</v>
      </c>
      <c r="I304" s="229"/>
    </row>
    <row r="305" spans="2:9" s="129" customFormat="1" ht="20.100000000000001" customHeight="1" x14ac:dyDescent="0.25">
      <c r="B305" s="223">
        <f>IFERROR(IF(Loan_Not_Paid*Values_Entered,Payment_Number,""), "")</f>
        <v>292</v>
      </c>
      <c r="C305" s="232">
        <f>IFERROR(IF(Loan_Not_Paid*Values_Entered,Payment_Date,""), "")</f>
        <v>53828</v>
      </c>
      <c r="D305" s="131">
        <f>IFERROR(IF(Loan_Not_Paid*Values_Entered,Beginning_Balance,""), "")</f>
        <v>134919.79892253084</v>
      </c>
      <c r="E305" s="131">
        <f>IFERROR(IF(Loan_Not_Paid*Values_Entered,Monthly_Payment,""), "")</f>
        <v>2030.4098212519966</v>
      </c>
      <c r="F305" s="131">
        <f>IFERROR(IF(Loan_Not_Paid*Values_Entered,Principal,""), "")</f>
        <v>1884.2467057525655</v>
      </c>
      <c r="G305" s="131">
        <f>IFERROR(IF(Loan_Not_Paid*Values_Entered,Interest,""), "")</f>
        <v>146.163115499431</v>
      </c>
      <c r="H305" s="130">
        <f>IFERROR(IF(Loan_Not_Paid*Values_Entered,Ending_Balance,""), "")</f>
        <v>133035.55221677839</v>
      </c>
      <c r="I305" s="229"/>
    </row>
    <row r="306" spans="2:9" s="129" customFormat="1" ht="20.100000000000001" customHeight="1" x14ac:dyDescent="0.25">
      <c r="B306" s="223">
        <f>IFERROR(IF(Loan_Not_Paid*Values_Entered,Payment_Number,""), "")</f>
        <v>293</v>
      </c>
      <c r="C306" s="232">
        <f>IFERROR(IF(Loan_Not_Paid*Values_Entered,Payment_Date,""), "")</f>
        <v>53859</v>
      </c>
      <c r="D306" s="131">
        <f>IFERROR(IF(Loan_Not_Paid*Values_Entered,Beginning_Balance,""), "")</f>
        <v>133035.55221677839</v>
      </c>
      <c r="E306" s="131">
        <f>IFERROR(IF(Loan_Not_Paid*Values_Entered,Monthly_Payment,""), "")</f>
        <v>2030.4098212519966</v>
      </c>
      <c r="F306" s="131">
        <f>IFERROR(IF(Loan_Not_Paid*Values_Entered,Principal,""), "")</f>
        <v>1886.2879730171308</v>
      </c>
      <c r="G306" s="131">
        <f>IFERROR(IF(Loan_Not_Paid*Values_Entered,Interest,""), "")</f>
        <v>144.12184823486572</v>
      </c>
      <c r="H306" s="130">
        <f>IFERROR(IF(Loan_Not_Paid*Values_Entered,Ending_Balance,""), "")</f>
        <v>131149.26424376143</v>
      </c>
      <c r="I306" s="229"/>
    </row>
    <row r="307" spans="2:9" s="129" customFormat="1" ht="20.100000000000001" customHeight="1" x14ac:dyDescent="0.25">
      <c r="B307" s="223">
        <f>IFERROR(IF(Loan_Not_Paid*Values_Entered,Payment_Number,""), "")</f>
        <v>294</v>
      </c>
      <c r="C307" s="232">
        <f>IFERROR(IF(Loan_Not_Paid*Values_Entered,Payment_Date,""), "")</f>
        <v>53889</v>
      </c>
      <c r="D307" s="131">
        <f>IFERROR(IF(Loan_Not_Paid*Values_Entered,Beginning_Balance,""), "")</f>
        <v>131149.26424376143</v>
      </c>
      <c r="E307" s="131">
        <f>IFERROR(IF(Loan_Not_Paid*Values_Entered,Monthly_Payment,""), "")</f>
        <v>2030.4098212519966</v>
      </c>
      <c r="F307" s="131">
        <f>IFERROR(IF(Loan_Not_Paid*Values_Entered,Principal,""), "")</f>
        <v>1888.3314516545661</v>
      </c>
      <c r="G307" s="131">
        <f>IFERROR(IF(Loan_Not_Paid*Values_Entered,Interest,""), "")</f>
        <v>142.07836959743054</v>
      </c>
      <c r="H307" s="130">
        <f>IFERROR(IF(Loan_Not_Paid*Values_Entered,Ending_Balance,""), "")</f>
        <v>129260.93279210653</v>
      </c>
      <c r="I307" s="229"/>
    </row>
    <row r="308" spans="2:9" s="129" customFormat="1" ht="20.100000000000001" customHeight="1" x14ac:dyDescent="0.25">
      <c r="B308" s="223">
        <f>IFERROR(IF(Loan_Not_Paid*Values_Entered,Payment_Number,""), "")</f>
        <v>295</v>
      </c>
      <c r="C308" s="232">
        <f>IFERROR(IF(Loan_Not_Paid*Values_Entered,Payment_Date,""), "")</f>
        <v>53920</v>
      </c>
      <c r="D308" s="131">
        <f>IFERROR(IF(Loan_Not_Paid*Values_Entered,Beginning_Balance,""), "")</f>
        <v>129260.93279210653</v>
      </c>
      <c r="E308" s="131">
        <f>IFERROR(IF(Loan_Not_Paid*Values_Entered,Monthly_Payment,""), "")</f>
        <v>2030.4098212519966</v>
      </c>
      <c r="F308" s="131">
        <f>IFERROR(IF(Loan_Not_Paid*Values_Entered,Principal,""), "")</f>
        <v>1890.3771440605251</v>
      </c>
      <c r="G308" s="131">
        <f>IFERROR(IF(Loan_Not_Paid*Values_Entered,Interest,""), "")</f>
        <v>140.03267719147141</v>
      </c>
      <c r="H308" s="130">
        <f>IFERROR(IF(Loan_Not_Paid*Values_Entered,Ending_Balance,""), "")</f>
        <v>127370.55564804596</v>
      </c>
      <c r="I308" s="229"/>
    </row>
    <row r="309" spans="2:9" s="129" customFormat="1" ht="20.100000000000001" customHeight="1" x14ac:dyDescent="0.25">
      <c r="B309" s="223">
        <f>IFERROR(IF(Loan_Not_Paid*Values_Entered,Payment_Number,""), "")</f>
        <v>296</v>
      </c>
      <c r="C309" s="232">
        <f>IFERROR(IF(Loan_Not_Paid*Values_Entered,Payment_Date,""), "")</f>
        <v>53951</v>
      </c>
      <c r="D309" s="131">
        <f>IFERROR(IF(Loan_Not_Paid*Values_Entered,Beginning_Balance,""), "")</f>
        <v>127370.55564804596</v>
      </c>
      <c r="E309" s="131">
        <f>IFERROR(IF(Loan_Not_Paid*Values_Entered,Monthly_Payment,""), "")</f>
        <v>2030.4098212519966</v>
      </c>
      <c r="F309" s="131">
        <f>IFERROR(IF(Loan_Not_Paid*Values_Entered,Principal,""), "")</f>
        <v>1892.4250526332576</v>
      </c>
      <c r="G309" s="131">
        <f>IFERROR(IF(Loan_Not_Paid*Values_Entered,Interest,""), "")</f>
        <v>137.9847686187392</v>
      </c>
      <c r="H309" s="130">
        <f>IFERROR(IF(Loan_Not_Paid*Values_Entered,Ending_Balance,""), "")</f>
        <v>125478.13059541222</v>
      </c>
      <c r="I309" s="229"/>
    </row>
    <row r="310" spans="2:9" s="129" customFormat="1" ht="20.100000000000001" customHeight="1" x14ac:dyDescent="0.25">
      <c r="B310" s="223">
        <f>IFERROR(IF(Loan_Not_Paid*Values_Entered,Payment_Number,""), "")</f>
        <v>297</v>
      </c>
      <c r="C310" s="232">
        <f>IFERROR(IF(Loan_Not_Paid*Values_Entered,Payment_Date,""), "")</f>
        <v>53981</v>
      </c>
      <c r="D310" s="131">
        <f>IFERROR(IF(Loan_Not_Paid*Values_Entered,Beginning_Balance,""), "")</f>
        <v>125478.13059541222</v>
      </c>
      <c r="E310" s="131">
        <f>IFERROR(IF(Loan_Not_Paid*Values_Entered,Monthly_Payment,""), "")</f>
        <v>2030.4098212519966</v>
      </c>
      <c r="F310" s="131">
        <f>IFERROR(IF(Loan_Not_Paid*Values_Entered,Principal,""), "")</f>
        <v>1894.4751797736101</v>
      </c>
      <c r="G310" s="131">
        <f>IFERROR(IF(Loan_Not_Paid*Values_Entered,Interest,""), "")</f>
        <v>135.93464147838648</v>
      </c>
      <c r="H310" s="130">
        <f>IFERROR(IF(Loan_Not_Paid*Values_Entered,Ending_Balance,""), "")</f>
        <v>123583.65541563893</v>
      </c>
      <c r="I310" s="229"/>
    </row>
    <row r="311" spans="2:9" s="129" customFormat="1" ht="20.100000000000001" customHeight="1" x14ac:dyDescent="0.25">
      <c r="B311" s="223">
        <f>IFERROR(IF(Loan_Not_Paid*Values_Entered,Payment_Number,""), "")</f>
        <v>298</v>
      </c>
      <c r="C311" s="232">
        <f>IFERROR(IF(Loan_Not_Paid*Values_Entered,Payment_Date,""), "")</f>
        <v>54012</v>
      </c>
      <c r="D311" s="131">
        <f>IFERROR(IF(Loan_Not_Paid*Values_Entered,Beginning_Balance,""), "")</f>
        <v>123583.65541563893</v>
      </c>
      <c r="E311" s="131">
        <f>IFERROR(IF(Loan_Not_Paid*Values_Entered,Monthly_Payment,""), "")</f>
        <v>2030.4098212519966</v>
      </c>
      <c r="F311" s="131">
        <f>IFERROR(IF(Loan_Not_Paid*Values_Entered,Principal,""), "")</f>
        <v>1896.5275278850313</v>
      </c>
      <c r="G311" s="131">
        <f>IFERROR(IF(Loan_Not_Paid*Values_Entered,Interest,""), "")</f>
        <v>133.88229336696506</v>
      </c>
      <c r="H311" s="130">
        <f>IFERROR(IF(Loan_Not_Paid*Values_Entered,Ending_Balance,""), "")</f>
        <v>121687.12788775365</v>
      </c>
      <c r="I311" s="229"/>
    </row>
    <row r="312" spans="2:9" s="129" customFormat="1" ht="20.100000000000001" customHeight="1" x14ac:dyDescent="0.25">
      <c r="B312" s="223">
        <f>IFERROR(IF(Loan_Not_Paid*Values_Entered,Payment_Number,""), "")</f>
        <v>299</v>
      </c>
      <c r="C312" s="232">
        <f>IFERROR(IF(Loan_Not_Paid*Values_Entered,Payment_Date,""), "")</f>
        <v>54042</v>
      </c>
      <c r="D312" s="131">
        <f>IFERROR(IF(Loan_Not_Paid*Values_Entered,Beginning_Balance,""), "")</f>
        <v>121687.12788775365</v>
      </c>
      <c r="E312" s="131">
        <f>IFERROR(IF(Loan_Not_Paid*Values_Entered,Monthly_Payment,""), "")</f>
        <v>2030.4098212519966</v>
      </c>
      <c r="F312" s="131">
        <f>IFERROR(IF(Loan_Not_Paid*Values_Entered,Principal,""), "")</f>
        <v>1898.5820993735738</v>
      </c>
      <c r="G312" s="131">
        <f>IFERROR(IF(Loan_Not_Paid*Values_Entered,Interest,""), "")</f>
        <v>131.82772187842295</v>
      </c>
      <c r="H312" s="130">
        <f>IFERROR(IF(Loan_Not_Paid*Values_Entered,Ending_Balance,""), "")</f>
        <v>119788.54578838008</v>
      </c>
      <c r="I312" s="229"/>
    </row>
    <row r="313" spans="2:9" s="129" customFormat="1" ht="20.100000000000001" customHeight="1" x14ac:dyDescent="0.25">
      <c r="B313" s="223">
        <f>IFERROR(IF(Loan_Not_Paid*Values_Entered,Payment_Number,""), "")</f>
        <v>300</v>
      </c>
      <c r="C313" s="232">
        <f>IFERROR(IF(Loan_Not_Paid*Values_Entered,Payment_Date,""), "")</f>
        <v>54073</v>
      </c>
      <c r="D313" s="131">
        <f>IFERROR(IF(Loan_Not_Paid*Values_Entered,Beginning_Balance,""), "")</f>
        <v>119788.54578838008</v>
      </c>
      <c r="E313" s="131">
        <f>IFERROR(IF(Loan_Not_Paid*Values_Entered,Monthly_Payment,""), "")</f>
        <v>2030.4098212519966</v>
      </c>
      <c r="F313" s="131">
        <f>IFERROR(IF(Loan_Not_Paid*Values_Entered,Principal,""), "")</f>
        <v>1900.6388966478951</v>
      </c>
      <c r="G313" s="131">
        <f>IFERROR(IF(Loan_Not_Paid*Values_Entered,Interest,""), "")</f>
        <v>129.77092460410157</v>
      </c>
      <c r="H313" s="130">
        <f>IFERROR(IF(Loan_Not_Paid*Values_Entered,Ending_Balance,""), "")</f>
        <v>117887.90689173224</v>
      </c>
      <c r="I313" s="229"/>
    </row>
    <row r="314" spans="2:9" s="129" customFormat="1" ht="20.100000000000001" customHeight="1" x14ac:dyDescent="0.25">
      <c r="B314" s="223">
        <f>IFERROR(IF(Loan_Not_Paid*Values_Entered,Payment_Number,""), "")</f>
        <v>301</v>
      </c>
      <c r="C314" s="232">
        <f>IFERROR(IF(Loan_Not_Paid*Values_Entered,Payment_Date,""), "")</f>
        <v>54104</v>
      </c>
      <c r="D314" s="131">
        <f>IFERROR(IF(Loan_Not_Paid*Values_Entered,Beginning_Balance,""), "")</f>
        <v>117887.90689173224</v>
      </c>
      <c r="E314" s="131">
        <f>IFERROR(IF(Loan_Not_Paid*Values_Entered,Monthly_Payment,""), "")</f>
        <v>2030.4098212519966</v>
      </c>
      <c r="F314" s="131">
        <f>IFERROR(IF(Loan_Not_Paid*Values_Entered,Principal,""), "")</f>
        <v>1902.6979221192635</v>
      </c>
      <c r="G314" s="131">
        <f>IFERROR(IF(Loan_Not_Paid*Values_Entered,Interest,""), "")</f>
        <v>127.71189913273301</v>
      </c>
      <c r="H314" s="130">
        <f>IFERROR(IF(Loan_Not_Paid*Values_Entered,Ending_Balance,""), "")</f>
        <v>115985.20896961307</v>
      </c>
      <c r="I314" s="229"/>
    </row>
    <row r="315" spans="2:9" s="129" customFormat="1" ht="20.100000000000001" customHeight="1" x14ac:dyDescent="0.25">
      <c r="B315" s="223">
        <f>IFERROR(IF(Loan_Not_Paid*Values_Entered,Payment_Number,""), "")</f>
        <v>302</v>
      </c>
      <c r="C315" s="232">
        <f>IFERROR(IF(Loan_Not_Paid*Values_Entered,Payment_Date,""), "")</f>
        <v>54133</v>
      </c>
      <c r="D315" s="131">
        <f>IFERROR(IF(Loan_Not_Paid*Values_Entered,Beginning_Balance,""), "")</f>
        <v>115985.20896961307</v>
      </c>
      <c r="E315" s="131">
        <f>IFERROR(IF(Loan_Not_Paid*Values_Entered,Monthly_Payment,""), "")</f>
        <v>2030.4098212519966</v>
      </c>
      <c r="F315" s="131">
        <f>IFERROR(IF(Loan_Not_Paid*Values_Entered,Principal,""), "")</f>
        <v>1904.7591782015595</v>
      </c>
      <c r="G315" s="131">
        <f>IFERROR(IF(Loan_Not_Paid*Values_Entered,Interest,""), "")</f>
        <v>125.65064305043715</v>
      </c>
      <c r="H315" s="130">
        <f>IFERROR(IF(Loan_Not_Paid*Values_Entered,Ending_Balance,""), "")</f>
        <v>114080.44979141105</v>
      </c>
      <c r="I315" s="229"/>
    </row>
    <row r="316" spans="2:9" s="129" customFormat="1" ht="20.100000000000001" customHeight="1" x14ac:dyDescent="0.25">
      <c r="B316" s="223">
        <f>IFERROR(IF(Loan_Not_Paid*Values_Entered,Payment_Number,""), "")</f>
        <v>303</v>
      </c>
      <c r="C316" s="232">
        <f>IFERROR(IF(Loan_Not_Paid*Values_Entered,Payment_Date,""), "")</f>
        <v>54164</v>
      </c>
      <c r="D316" s="131">
        <f>IFERROR(IF(Loan_Not_Paid*Values_Entered,Beginning_Balance,""), "")</f>
        <v>114080.44979141105</v>
      </c>
      <c r="E316" s="131">
        <f>IFERROR(IF(Loan_Not_Paid*Values_Entered,Monthly_Payment,""), "")</f>
        <v>2030.4098212519966</v>
      </c>
      <c r="F316" s="131">
        <f>IFERROR(IF(Loan_Not_Paid*Values_Entered,Principal,""), "")</f>
        <v>1906.8226673112781</v>
      </c>
      <c r="G316" s="131">
        <f>IFERROR(IF(Loan_Not_Paid*Values_Entered,Interest,""), "")</f>
        <v>123.58715394071876</v>
      </c>
      <c r="H316" s="130">
        <f>IFERROR(IF(Loan_Not_Paid*Values_Entered,Ending_Balance,""), "")</f>
        <v>112173.62712409988</v>
      </c>
      <c r="I316" s="229"/>
    </row>
    <row r="317" spans="2:9" s="129" customFormat="1" ht="20.100000000000001" customHeight="1" x14ac:dyDescent="0.25">
      <c r="B317" s="223">
        <f>IFERROR(IF(Loan_Not_Paid*Values_Entered,Payment_Number,""), "")</f>
        <v>304</v>
      </c>
      <c r="C317" s="232">
        <f>IFERROR(IF(Loan_Not_Paid*Values_Entered,Payment_Date,""), "")</f>
        <v>54194</v>
      </c>
      <c r="D317" s="131">
        <f>IFERROR(IF(Loan_Not_Paid*Values_Entered,Beginning_Balance,""), "")</f>
        <v>112173.62712409988</v>
      </c>
      <c r="E317" s="131">
        <f>IFERROR(IF(Loan_Not_Paid*Values_Entered,Monthly_Payment,""), "")</f>
        <v>2030.4098212519966</v>
      </c>
      <c r="F317" s="131">
        <f>IFERROR(IF(Loan_Not_Paid*Values_Entered,Principal,""), "")</f>
        <v>1908.8883918675317</v>
      </c>
      <c r="G317" s="131">
        <f>IFERROR(IF(Loan_Not_Paid*Values_Entered,Interest,""), "")</f>
        <v>121.52142938446491</v>
      </c>
      <c r="H317" s="130">
        <f>IFERROR(IF(Loan_Not_Paid*Values_Entered,Ending_Balance,""), "")</f>
        <v>110264.73873223178</v>
      </c>
      <c r="I317" s="229"/>
    </row>
    <row r="318" spans="2:9" s="129" customFormat="1" ht="20.100000000000001" customHeight="1" x14ac:dyDescent="0.25">
      <c r="B318" s="223">
        <f>IFERROR(IF(Loan_Not_Paid*Values_Entered,Payment_Number,""), "")</f>
        <v>305</v>
      </c>
      <c r="C318" s="232">
        <f>IFERROR(IF(Loan_Not_Paid*Values_Entered,Payment_Date,""), "")</f>
        <v>54225</v>
      </c>
      <c r="D318" s="131">
        <f>IFERROR(IF(Loan_Not_Paid*Values_Entered,Beginning_Balance,""), "")</f>
        <v>110264.73873223178</v>
      </c>
      <c r="E318" s="131">
        <f>IFERROR(IF(Loan_Not_Paid*Values_Entered,Monthly_Payment,""), "")</f>
        <v>2030.4098212519966</v>
      </c>
      <c r="F318" s="131">
        <f>IFERROR(IF(Loan_Not_Paid*Values_Entered,Principal,""), "")</f>
        <v>1910.956354292055</v>
      </c>
      <c r="G318" s="131">
        <f>IFERROR(IF(Loan_Not_Paid*Values_Entered,Interest,""), "")</f>
        <v>119.45346695994175</v>
      </c>
      <c r="H318" s="130">
        <f>IFERROR(IF(Loan_Not_Paid*Values_Entered,Ending_Balance,""), "")</f>
        <v>108353.78237793944</v>
      </c>
      <c r="I318" s="229"/>
    </row>
    <row r="319" spans="2:9" s="129" customFormat="1" ht="20.100000000000001" customHeight="1" x14ac:dyDescent="0.25">
      <c r="B319" s="223">
        <f>IFERROR(IF(Loan_Not_Paid*Values_Entered,Payment_Number,""), "")</f>
        <v>306</v>
      </c>
      <c r="C319" s="232">
        <f>IFERROR(IF(Loan_Not_Paid*Values_Entered,Payment_Date,""), "")</f>
        <v>54255</v>
      </c>
      <c r="D319" s="131">
        <f>IFERROR(IF(Loan_Not_Paid*Values_Entered,Beginning_Balance,""), "")</f>
        <v>108353.78237793944</v>
      </c>
      <c r="E319" s="131">
        <f>IFERROR(IF(Loan_Not_Paid*Values_Entered,Monthly_Payment,""), "")</f>
        <v>2030.4098212519966</v>
      </c>
      <c r="F319" s="131">
        <f>IFERROR(IF(Loan_Not_Paid*Values_Entered,Principal,""), "")</f>
        <v>1913.0265570092045</v>
      </c>
      <c r="G319" s="131">
        <f>IFERROR(IF(Loan_Not_Paid*Values_Entered,Interest,""), "")</f>
        <v>117.38326424279201</v>
      </c>
      <c r="H319" s="130">
        <f>IFERROR(IF(Loan_Not_Paid*Values_Entered,Ending_Balance,""), "")</f>
        <v>106440.75582093035</v>
      </c>
      <c r="I319" s="229"/>
    </row>
    <row r="320" spans="2:9" s="129" customFormat="1" ht="20.100000000000001" customHeight="1" x14ac:dyDescent="0.25">
      <c r="B320" s="223">
        <f>IFERROR(IF(Loan_Not_Paid*Values_Entered,Payment_Number,""), "")</f>
        <v>307</v>
      </c>
      <c r="C320" s="232">
        <f>IFERROR(IF(Loan_Not_Paid*Values_Entered,Payment_Date,""), "")</f>
        <v>54286</v>
      </c>
      <c r="D320" s="131">
        <f>IFERROR(IF(Loan_Not_Paid*Values_Entered,Beginning_Balance,""), "")</f>
        <v>106440.75582093035</v>
      </c>
      <c r="E320" s="131">
        <f>IFERROR(IF(Loan_Not_Paid*Values_Entered,Monthly_Payment,""), "")</f>
        <v>2030.4098212519966</v>
      </c>
      <c r="F320" s="131">
        <f>IFERROR(IF(Loan_Not_Paid*Values_Entered,Principal,""), "")</f>
        <v>1915.0990024459645</v>
      </c>
      <c r="G320" s="131">
        <f>IFERROR(IF(Loan_Not_Paid*Values_Entered,Interest,""), "")</f>
        <v>115.31081880603206</v>
      </c>
      <c r="H320" s="130">
        <f>IFERROR(IF(Loan_Not_Paid*Values_Entered,Ending_Balance,""), "")</f>
        <v>104525.65681848454</v>
      </c>
      <c r="I320" s="229"/>
    </row>
    <row r="321" spans="2:9" s="129" customFormat="1" ht="20.100000000000001" customHeight="1" x14ac:dyDescent="0.25">
      <c r="B321" s="223">
        <f>IFERROR(IF(Loan_Not_Paid*Values_Entered,Payment_Number,""), "")</f>
        <v>308</v>
      </c>
      <c r="C321" s="232">
        <f>IFERROR(IF(Loan_Not_Paid*Values_Entered,Payment_Date,""), "")</f>
        <v>54317</v>
      </c>
      <c r="D321" s="131">
        <f>IFERROR(IF(Loan_Not_Paid*Values_Entered,Beginning_Balance,""), "")</f>
        <v>104525.65681848454</v>
      </c>
      <c r="E321" s="131">
        <f>IFERROR(IF(Loan_Not_Paid*Values_Entered,Monthly_Payment,""), "")</f>
        <v>2030.4098212519966</v>
      </c>
      <c r="F321" s="131">
        <f>IFERROR(IF(Loan_Not_Paid*Values_Entered,Principal,""), "")</f>
        <v>1917.173693031948</v>
      </c>
      <c r="G321" s="131">
        <f>IFERROR(IF(Loan_Not_Paid*Values_Entered,Interest,""), "")</f>
        <v>113.23612822004894</v>
      </c>
      <c r="H321" s="130">
        <f>IFERROR(IF(Loan_Not_Paid*Values_Entered,Ending_Balance,""), "")</f>
        <v>102608.4831254523</v>
      </c>
      <c r="I321" s="229"/>
    </row>
    <row r="322" spans="2:9" s="129" customFormat="1" ht="20.100000000000001" customHeight="1" x14ac:dyDescent="0.25">
      <c r="B322" s="223">
        <f>IFERROR(IF(Loan_Not_Paid*Values_Entered,Payment_Number,""), "")</f>
        <v>309</v>
      </c>
      <c r="C322" s="232">
        <f>IFERROR(IF(Loan_Not_Paid*Values_Entered,Payment_Date,""), "")</f>
        <v>54347</v>
      </c>
      <c r="D322" s="131">
        <f>IFERROR(IF(Loan_Not_Paid*Values_Entered,Beginning_Balance,""), "")</f>
        <v>102608.4831254523</v>
      </c>
      <c r="E322" s="131">
        <f>IFERROR(IF(Loan_Not_Paid*Values_Entered,Monthly_Payment,""), "")</f>
        <v>2030.4098212519966</v>
      </c>
      <c r="F322" s="131">
        <f>IFERROR(IF(Loan_Not_Paid*Values_Entered,Principal,""), "")</f>
        <v>1919.2506311993991</v>
      </c>
      <c r="G322" s="131">
        <f>IFERROR(IF(Loan_Not_Paid*Values_Entered,Interest,""), "")</f>
        <v>111.15919005259765</v>
      </c>
      <c r="H322" s="130">
        <f>IFERROR(IF(Loan_Not_Paid*Values_Entered,Ending_Balance,""), "")</f>
        <v>100689.23249425297</v>
      </c>
      <c r="I322" s="229"/>
    </row>
    <row r="323" spans="2:9" s="129" customFormat="1" ht="20.100000000000001" customHeight="1" x14ac:dyDescent="0.25">
      <c r="B323" s="223">
        <f>IFERROR(IF(Loan_Not_Paid*Values_Entered,Payment_Number,""), "")</f>
        <v>310</v>
      </c>
      <c r="C323" s="232">
        <f>IFERROR(IF(Loan_Not_Paid*Values_Entered,Payment_Date,""), "")</f>
        <v>54378</v>
      </c>
      <c r="D323" s="131">
        <f>IFERROR(IF(Loan_Not_Paid*Values_Entered,Beginning_Balance,""), "")</f>
        <v>100689.23249425297</v>
      </c>
      <c r="E323" s="131">
        <f>IFERROR(IF(Loan_Not_Paid*Values_Entered,Monthly_Payment,""), "")</f>
        <v>2030.4098212519966</v>
      </c>
      <c r="F323" s="131">
        <f>IFERROR(IF(Loan_Not_Paid*Values_Entered,Principal,""), "")</f>
        <v>1921.3298193831984</v>
      </c>
      <c r="G323" s="131">
        <f>IFERROR(IF(Loan_Not_Paid*Values_Entered,Interest,""), "")</f>
        <v>109.08000186879831</v>
      </c>
      <c r="H323" s="130">
        <f>IFERROR(IF(Loan_Not_Paid*Values_Entered,Ending_Balance,""), "")</f>
        <v>98767.902674869867</v>
      </c>
      <c r="I323" s="229"/>
    </row>
    <row r="324" spans="2:9" s="129" customFormat="1" ht="20.100000000000001" customHeight="1" x14ac:dyDescent="0.25">
      <c r="B324" s="223">
        <f>IFERROR(IF(Loan_Not_Paid*Values_Entered,Payment_Number,""), "")</f>
        <v>311</v>
      </c>
      <c r="C324" s="232">
        <f>IFERROR(IF(Loan_Not_Paid*Values_Entered,Payment_Date,""), "")</f>
        <v>54408</v>
      </c>
      <c r="D324" s="131">
        <f>IFERROR(IF(Loan_Not_Paid*Values_Entered,Beginning_Balance,""), "")</f>
        <v>98767.902674869867</v>
      </c>
      <c r="E324" s="131">
        <f>IFERROR(IF(Loan_Not_Paid*Values_Entered,Monthly_Payment,""), "")</f>
        <v>2030.4098212519966</v>
      </c>
      <c r="F324" s="131">
        <f>IFERROR(IF(Loan_Not_Paid*Values_Entered,Principal,""), "")</f>
        <v>1923.4112600208634</v>
      </c>
      <c r="G324" s="131">
        <f>IFERROR(IF(Loan_Not_Paid*Values_Entered,Interest,""), "")</f>
        <v>106.99856123113317</v>
      </c>
      <c r="H324" s="130">
        <f>IFERROR(IF(Loan_Not_Paid*Values_Entered,Ending_Balance,""), "")</f>
        <v>96844.491414848366</v>
      </c>
      <c r="I324" s="229"/>
    </row>
    <row r="325" spans="2:9" s="129" customFormat="1" ht="20.100000000000001" customHeight="1" x14ac:dyDescent="0.25">
      <c r="B325" s="223">
        <f>IFERROR(IF(Loan_Not_Paid*Values_Entered,Payment_Number,""), "")</f>
        <v>312</v>
      </c>
      <c r="C325" s="232">
        <f>IFERROR(IF(Loan_Not_Paid*Values_Entered,Payment_Date,""), "")</f>
        <v>54439</v>
      </c>
      <c r="D325" s="131">
        <f>IFERROR(IF(Loan_Not_Paid*Values_Entered,Beginning_Balance,""), "")</f>
        <v>96844.491414848366</v>
      </c>
      <c r="E325" s="131">
        <f>IFERROR(IF(Loan_Not_Paid*Values_Entered,Monthly_Payment,""), "")</f>
        <v>2030.4098212519966</v>
      </c>
      <c r="F325" s="131">
        <f>IFERROR(IF(Loan_Not_Paid*Values_Entered,Principal,""), "")</f>
        <v>1925.4949555525527</v>
      </c>
      <c r="G325" s="131">
        <f>IFERROR(IF(Loan_Not_Paid*Values_Entered,Interest,""), "")</f>
        <v>104.91486569944391</v>
      </c>
      <c r="H325" s="130">
        <f>IFERROR(IF(Loan_Not_Paid*Values_Entered,Ending_Balance,""), "")</f>
        <v>94918.996459295857</v>
      </c>
      <c r="I325" s="229"/>
    </row>
    <row r="326" spans="2:9" s="129" customFormat="1" ht="20.100000000000001" customHeight="1" x14ac:dyDescent="0.25">
      <c r="B326" s="223">
        <f>IFERROR(IF(Loan_Not_Paid*Values_Entered,Payment_Number,""), "")</f>
        <v>313</v>
      </c>
      <c r="C326" s="232">
        <f>IFERROR(IF(Loan_Not_Paid*Values_Entered,Payment_Date,""), "")</f>
        <v>54470</v>
      </c>
      <c r="D326" s="131">
        <f>IFERROR(IF(Loan_Not_Paid*Values_Entered,Beginning_Balance,""), "")</f>
        <v>94918.996459295857</v>
      </c>
      <c r="E326" s="131">
        <f>IFERROR(IF(Loan_Not_Paid*Values_Entered,Monthly_Payment,""), "")</f>
        <v>2030.4098212519966</v>
      </c>
      <c r="F326" s="131">
        <f>IFERROR(IF(Loan_Not_Paid*Values_Entered,Principal,""), "")</f>
        <v>1927.5809084210682</v>
      </c>
      <c r="G326" s="131">
        <f>IFERROR(IF(Loan_Not_Paid*Values_Entered,Interest,""), "")</f>
        <v>102.82891283092864</v>
      </c>
      <c r="H326" s="130">
        <f>IFERROR(IF(Loan_Not_Paid*Values_Entered,Ending_Balance,""), "")</f>
        <v>92991.415550875012</v>
      </c>
      <c r="I326" s="229"/>
    </row>
    <row r="327" spans="2:9" s="129" customFormat="1" ht="20.100000000000001" customHeight="1" x14ac:dyDescent="0.25">
      <c r="B327" s="223">
        <f>IFERROR(IF(Loan_Not_Paid*Values_Entered,Payment_Number,""), "")</f>
        <v>314</v>
      </c>
      <c r="C327" s="232">
        <f>IFERROR(IF(Loan_Not_Paid*Values_Entered,Payment_Date,""), "")</f>
        <v>54498</v>
      </c>
      <c r="D327" s="131">
        <f>IFERROR(IF(Loan_Not_Paid*Values_Entered,Beginning_Balance,""), "")</f>
        <v>92991.415550875012</v>
      </c>
      <c r="E327" s="131">
        <f>IFERROR(IF(Loan_Not_Paid*Values_Entered,Monthly_Payment,""), "")</f>
        <v>2030.4098212519966</v>
      </c>
      <c r="F327" s="131">
        <f>IFERROR(IF(Loan_Not_Paid*Values_Entered,Principal,""), "")</f>
        <v>1929.6691210718575</v>
      </c>
      <c r="G327" s="131">
        <f>IFERROR(IF(Loan_Not_Paid*Values_Entered,Interest,""), "")</f>
        <v>100.74070018013916</v>
      </c>
      <c r="H327" s="130">
        <f>IFERROR(IF(Loan_Not_Paid*Values_Entered,Ending_Balance,""), "")</f>
        <v>91061.74642980285</v>
      </c>
      <c r="I327" s="229"/>
    </row>
    <row r="328" spans="2:9" s="129" customFormat="1" ht="20.100000000000001" customHeight="1" x14ac:dyDescent="0.25">
      <c r="B328" s="223">
        <f>IFERROR(IF(Loan_Not_Paid*Values_Entered,Payment_Number,""), "")</f>
        <v>315</v>
      </c>
      <c r="C328" s="232">
        <f>IFERROR(IF(Loan_Not_Paid*Values_Entered,Payment_Date,""), "")</f>
        <v>54529</v>
      </c>
      <c r="D328" s="131">
        <f>IFERROR(IF(Loan_Not_Paid*Values_Entered,Beginning_Balance,""), "")</f>
        <v>91061.74642980285</v>
      </c>
      <c r="E328" s="131">
        <f>IFERROR(IF(Loan_Not_Paid*Values_Entered,Monthly_Payment,""), "")</f>
        <v>2030.4098212519966</v>
      </c>
      <c r="F328" s="131">
        <f>IFERROR(IF(Loan_Not_Paid*Values_Entered,Principal,""), "")</f>
        <v>1931.7595959530186</v>
      </c>
      <c r="G328" s="131">
        <f>IFERROR(IF(Loan_Not_Paid*Values_Entered,Interest,""), "")</f>
        <v>98.650225298977958</v>
      </c>
      <c r="H328" s="130">
        <f>IFERROR(IF(Loan_Not_Paid*Values_Entered,Ending_Balance,""), "")</f>
        <v>89129.986833850038</v>
      </c>
      <c r="I328" s="229"/>
    </row>
    <row r="329" spans="2:9" s="129" customFormat="1" ht="20.100000000000001" customHeight="1" x14ac:dyDescent="0.25">
      <c r="B329" s="223">
        <f>IFERROR(IF(Loan_Not_Paid*Values_Entered,Payment_Number,""), "")</f>
        <v>316</v>
      </c>
      <c r="C329" s="232">
        <f>IFERROR(IF(Loan_Not_Paid*Values_Entered,Payment_Date,""), "")</f>
        <v>54559</v>
      </c>
      <c r="D329" s="131">
        <f>IFERROR(IF(Loan_Not_Paid*Values_Entered,Beginning_Balance,""), "")</f>
        <v>89129.986833850038</v>
      </c>
      <c r="E329" s="131">
        <f>IFERROR(IF(Loan_Not_Paid*Values_Entered,Monthly_Payment,""), "")</f>
        <v>2030.4098212519966</v>
      </c>
      <c r="F329" s="131">
        <f>IFERROR(IF(Loan_Not_Paid*Values_Entered,Principal,""), "")</f>
        <v>1933.8523355153009</v>
      </c>
      <c r="G329" s="131">
        <f>IFERROR(IF(Loan_Not_Paid*Values_Entered,Interest,""), "")</f>
        <v>96.55748573669554</v>
      </c>
      <c r="H329" s="130">
        <f>IFERROR(IF(Loan_Not_Paid*Values_Entered,Ending_Balance,""), "")</f>
        <v>87196.13449833449</v>
      </c>
      <c r="I329" s="229"/>
    </row>
    <row r="330" spans="2:9" s="129" customFormat="1" ht="20.100000000000001" customHeight="1" x14ac:dyDescent="0.25">
      <c r="B330" s="223">
        <f>IFERROR(IF(Loan_Not_Paid*Values_Entered,Payment_Number,""), "")</f>
        <v>317</v>
      </c>
      <c r="C330" s="232">
        <f>IFERROR(IF(Loan_Not_Paid*Values_Entered,Payment_Date,""), "")</f>
        <v>54590</v>
      </c>
      <c r="D330" s="131">
        <f>IFERROR(IF(Loan_Not_Paid*Values_Entered,Beginning_Balance,""), "")</f>
        <v>87196.13449833449</v>
      </c>
      <c r="E330" s="131">
        <f>IFERROR(IF(Loan_Not_Paid*Values_Entered,Monthly_Payment,""), "")</f>
        <v>2030.4098212519966</v>
      </c>
      <c r="F330" s="131">
        <f>IFERROR(IF(Loan_Not_Paid*Values_Entered,Principal,""), "")</f>
        <v>1935.9473422121093</v>
      </c>
      <c r="G330" s="131">
        <f>IFERROR(IF(Loan_Not_Paid*Values_Entered,Interest,""), "")</f>
        <v>94.462479039887285</v>
      </c>
      <c r="H330" s="130">
        <f>IFERROR(IF(Loan_Not_Paid*Values_Entered,Ending_Balance,""), "")</f>
        <v>85260.18715612276</v>
      </c>
      <c r="I330" s="229"/>
    </row>
    <row r="331" spans="2:9" s="129" customFormat="1" ht="20.100000000000001" customHeight="1" x14ac:dyDescent="0.25">
      <c r="B331" s="223">
        <f>IFERROR(IF(Loan_Not_Paid*Values_Entered,Payment_Number,""), "")</f>
        <v>318</v>
      </c>
      <c r="C331" s="232">
        <f>IFERROR(IF(Loan_Not_Paid*Values_Entered,Payment_Date,""), "")</f>
        <v>54620</v>
      </c>
      <c r="D331" s="131">
        <f>IFERROR(IF(Loan_Not_Paid*Values_Entered,Beginning_Balance,""), "")</f>
        <v>85260.18715612276</v>
      </c>
      <c r="E331" s="131">
        <f>IFERROR(IF(Loan_Not_Paid*Values_Entered,Monthly_Payment,""), "")</f>
        <v>2030.4098212519966</v>
      </c>
      <c r="F331" s="131">
        <f>IFERROR(IF(Loan_Not_Paid*Values_Entered,Principal,""), "")</f>
        <v>1938.0446184995058</v>
      </c>
      <c r="G331" s="131">
        <f>IFERROR(IF(Loan_Not_Paid*Values_Entered,Interest,""), "")</f>
        <v>92.365202752490831</v>
      </c>
      <c r="H331" s="130">
        <f>IFERROR(IF(Loan_Not_Paid*Values_Entered,Ending_Balance,""), "")</f>
        <v>83322.142537622363</v>
      </c>
      <c r="I331" s="229"/>
    </row>
    <row r="332" spans="2:9" s="129" customFormat="1" ht="20.100000000000001" customHeight="1" x14ac:dyDescent="0.25">
      <c r="B332" s="223">
        <f>IFERROR(IF(Loan_Not_Paid*Values_Entered,Payment_Number,""), "")</f>
        <v>319</v>
      </c>
      <c r="C332" s="232">
        <f>IFERROR(IF(Loan_Not_Paid*Values_Entered,Payment_Date,""), "")</f>
        <v>54651</v>
      </c>
      <c r="D332" s="131">
        <f>IFERROR(IF(Loan_Not_Paid*Values_Entered,Beginning_Balance,""), "")</f>
        <v>83322.142537622363</v>
      </c>
      <c r="E332" s="131">
        <f>IFERROR(IF(Loan_Not_Paid*Values_Entered,Monthly_Payment,""), "")</f>
        <v>2030.4098212519966</v>
      </c>
      <c r="F332" s="131">
        <f>IFERROR(IF(Loan_Not_Paid*Values_Entered,Principal,""), "")</f>
        <v>1940.1441668362136</v>
      </c>
      <c r="G332" s="131">
        <f>IFERROR(IF(Loan_Not_Paid*Values_Entered,Interest,""), "")</f>
        <v>90.265654415783033</v>
      </c>
      <c r="H332" s="130">
        <f>IFERROR(IF(Loan_Not_Paid*Values_Entered,Ending_Balance,""), "")</f>
        <v>81381.998370786197</v>
      </c>
      <c r="I332" s="229"/>
    </row>
    <row r="333" spans="2:9" s="129" customFormat="1" ht="20.100000000000001" customHeight="1" x14ac:dyDescent="0.25">
      <c r="B333" s="223">
        <f>IFERROR(IF(Loan_Not_Paid*Values_Entered,Payment_Number,""), "")</f>
        <v>320</v>
      </c>
      <c r="C333" s="232">
        <f>IFERROR(IF(Loan_Not_Paid*Values_Entered,Payment_Date,""), "")</f>
        <v>54682</v>
      </c>
      <c r="D333" s="131">
        <f>IFERROR(IF(Loan_Not_Paid*Values_Entered,Beginning_Balance,""), "")</f>
        <v>81381.998370786197</v>
      </c>
      <c r="E333" s="131">
        <f>IFERROR(IF(Loan_Not_Paid*Values_Entered,Monthly_Payment,""), "")</f>
        <v>2030.4098212519966</v>
      </c>
      <c r="F333" s="131">
        <f>IFERROR(IF(Loan_Not_Paid*Values_Entered,Principal,""), "")</f>
        <v>1942.2459896836197</v>
      </c>
      <c r="G333" s="131">
        <f>IFERROR(IF(Loan_Not_Paid*Values_Entered,Interest,""), "")</f>
        <v>88.163831568377148</v>
      </c>
      <c r="H333" s="130">
        <f>IFERROR(IF(Loan_Not_Paid*Values_Entered,Ending_Balance,""), "")</f>
        <v>79439.752381102298</v>
      </c>
      <c r="I333" s="229"/>
    </row>
    <row r="334" spans="2:9" s="129" customFormat="1" ht="20.100000000000001" customHeight="1" x14ac:dyDescent="0.25">
      <c r="B334" s="223">
        <f>IFERROR(IF(Loan_Not_Paid*Values_Entered,Payment_Number,""), "")</f>
        <v>321</v>
      </c>
      <c r="C334" s="232">
        <f>IFERROR(IF(Loan_Not_Paid*Values_Entered,Payment_Date,""), "")</f>
        <v>54712</v>
      </c>
      <c r="D334" s="131">
        <f>IFERROR(IF(Loan_Not_Paid*Values_Entered,Beginning_Balance,""), "")</f>
        <v>79439.752381102298</v>
      </c>
      <c r="E334" s="131">
        <f>IFERROR(IF(Loan_Not_Paid*Values_Entered,Monthly_Payment,""), "")</f>
        <v>2030.4098212519966</v>
      </c>
      <c r="F334" s="131">
        <f>IFERROR(IF(Loan_Not_Paid*Values_Entered,Principal,""), "")</f>
        <v>1944.3500895057769</v>
      </c>
      <c r="G334" s="131">
        <f>IFERROR(IF(Loan_Not_Paid*Values_Entered,Interest,""), "")</f>
        <v>86.059731746219882</v>
      </c>
      <c r="H334" s="130">
        <f>IFERROR(IF(Loan_Not_Paid*Values_Entered,Ending_Balance,""), "")</f>
        <v>77495.402291596518</v>
      </c>
      <c r="I334" s="229"/>
    </row>
    <row r="335" spans="2:9" s="129" customFormat="1" ht="20.100000000000001" customHeight="1" x14ac:dyDescent="0.25">
      <c r="B335" s="223">
        <f>IFERROR(IF(Loan_Not_Paid*Values_Entered,Payment_Number,""), "")</f>
        <v>322</v>
      </c>
      <c r="C335" s="232">
        <f>IFERROR(IF(Loan_Not_Paid*Values_Entered,Payment_Date,""), "")</f>
        <v>54743</v>
      </c>
      <c r="D335" s="131">
        <f>IFERROR(IF(Loan_Not_Paid*Values_Entered,Beginning_Balance,""), "")</f>
        <v>77495.402291596518</v>
      </c>
      <c r="E335" s="131">
        <f>IFERROR(IF(Loan_Not_Paid*Values_Entered,Monthly_Payment,""), "")</f>
        <v>2030.4098212519966</v>
      </c>
      <c r="F335" s="131">
        <f>IFERROR(IF(Loan_Not_Paid*Values_Entered,Principal,""), "")</f>
        <v>1946.4564687694078</v>
      </c>
      <c r="G335" s="131">
        <f>IFERROR(IF(Loan_Not_Paid*Values_Entered,Interest,""), "")</f>
        <v>83.953352482588613</v>
      </c>
      <c r="H335" s="130">
        <f>IFERROR(IF(Loan_Not_Paid*Values_Entered,Ending_Balance,""), "")</f>
        <v>75548.945822827285</v>
      </c>
      <c r="I335" s="229"/>
    </row>
    <row r="336" spans="2:9" s="129" customFormat="1" ht="20.100000000000001" customHeight="1" x14ac:dyDescent="0.25">
      <c r="B336" s="223">
        <f>IFERROR(IF(Loan_Not_Paid*Values_Entered,Payment_Number,""), "")</f>
        <v>323</v>
      </c>
      <c r="C336" s="232">
        <f>IFERROR(IF(Loan_Not_Paid*Values_Entered,Payment_Date,""), "")</f>
        <v>54773</v>
      </c>
      <c r="D336" s="131">
        <f>IFERROR(IF(Loan_Not_Paid*Values_Entered,Beginning_Balance,""), "")</f>
        <v>75548.945822827285</v>
      </c>
      <c r="E336" s="131">
        <f>IFERROR(IF(Loan_Not_Paid*Values_Entered,Monthly_Payment,""), "")</f>
        <v>2030.4098212519966</v>
      </c>
      <c r="F336" s="131">
        <f>IFERROR(IF(Loan_Not_Paid*Values_Entered,Principal,""), "")</f>
        <v>1948.5651299439082</v>
      </c>
      <c r="G336" s="131">
        <f>IFERROR(IF(Loan_Not_Paid*Values_Entered,Interest,""), "")</f>
        <v>81.844691308088443</v>
      </c>
      <c r="H336" s="130">
        <f>IFERROR(IF(Loan_Not_Paid*Values_Entered,Ending_Balance,""), "")</f>
        <v>73600.380692883395</v>
      </c>
      <c r="I336" s="229"/>
    </row>
    <row r="337" spans="2:9" s="129" customFormat="1" ht="20.100000000000001" customHeight="1" x14ac:dyDescent="0.25">
      <c r="B337" s="223">
        <f>IFERROR(IF(Loan_Not_Paid*Values_Entered,Payment_Number,""), "")</f>
        <v>324</v>
      </c>
      <c r="C337" s="232">
        <f>IFERROR(IF(Loan_Not_Paid*Values_Entered,Payment_Date,""), "")</f>
        <v>54804</v>
      </c>
      <c r="D337" s="131">
        <f>IFERROR(IF(Loan_Not_Paid*Values_Entered,Beginning_Balance,""), "")</f>
        <v>73600.380692883395</v>
      </c>
      <c r="E337" s="131">
        <f>IFERROR(IF(Loan_Not_Paid*Values_Entered,Monthly_Payment,""), "")</f>
        <v>2030.4098212519966</v>
      </c>
      <c r="F337" s="131">
        <f>IFERROR(IF(Loan_Not_Paid*Values_Entered,Principal,""), "")</f>
        <v>1950.6760755013474</v>
      </c>
      <c r="G337" s="131">
        <f>IFERROR(IF(Loan_Not_Paid*Values_Entered,Interest,""), "")</f>
        <v>79.733745750649192</v>
      </c>
      <c r="H337" s="130">
        <f>IFERROR(IF(Loan_Not_Paid*Values_Entered,Ending_Balance,""), "")</f>
        <v>71649.704617381678</v>
      </c>
      <c r="I337" s="229"/>
    </row>
    <row r="338" spans="2:9" s="129" customFormat="1" ht="20.100000000000001" customHeight="1" x14ac:dyDescent="0.25">
      <c r="B338" s="223">
        <f>IFERROR(IF(Loan_Not_Paid*Values_Entered,Payment_Number,""), "")</f>
        <v>325</v>
      </c>
      <c r="C338" s="232">
        <f>IFERROR(IF(Loan_Not_Paid*Values_Entered,Payment_Date,""), "")</f>
        <v>54835</v>
      </c>
      <c r="D338" s="131">
        <f>IFERROR(IF(Loan_Not_Paid*Values_Entered,Beginning_Balance,""), "")</f>
        <v>71649.704617381678</v>
      </c>
      <c r="E338" s="131">
        <f>IFERROR(IF(Loan_Not_Paid*Values_Entered,Monthly_Payment,""), "")</f>
        <v>2030.4098212519966</v>
      </c>
      <c r="F338" s="131">
        <f>IFERROR(IF(Loan_Not_Paid*Values_Entered,Principal,""), "")</f>
        <v>1952.7893079164739</v>
      </c>
      <c r="G338" s="131">
        <f>IFERROR(IF(Loan_Not_Paid*Values_Entered,Interest,""), "")</f>
        <v>77.62051333552273</v>
      </c>
      <c r="H338" s="130">
        <f>IFERROR(IF(Loan_Not_Paid*Values_Entered,Ending_Balance,""), "")</f>
        <v>69696.915309465607</v>
      </c>
      <c r="I338" s="229"/>
    </row>
    <row r="339" spans="2:9" s="129" customFormat="1" ht="20.100000000000001" customHeight="1" x14ac:dyDescent="0.25">
      <c r="B339" s="223">
        <f>IFERROR(IF(Loan_Not_Paid*Values_Entered,Payment_Number,""), "")</f>
        <v>326</v>
      </c>
      <c r="C339" s="232">
        <f>IFERROR(IF(Loan_Not_Paid*Values_Entered,Payment_Date,""), "")</f>
        <v>54863</v>
      </c>
      <c r="D339" s="131">
        <f>IFERROR(IF(Loan_Not_Paid*Values_Entered,Beginning_Balance,""), "")</f>
        <v>69696.915309465607</v>
      </c>
      <c r="E339" s="131">
        <f>IFERROR(IF(Loan_Not_Paid*Values_Entered,Monthly_Payment,""), "")</f>
        <v>2030.4098212519966</v>
      </c>
      <c r="F339" s="131">
        <f>IFERROR(IF(Loan_Not_Paid*Values_Entered,Principal,""), "")</f>
        <v>1954.904829666717</v>
      </c>
      <c r="G339" s="131">
        <f>IFERROR(IF(Loan_Not_Paid*Values_Entered,Interest,""), "")</f>
        <v>75.50499158527991</v>
      </c>
      <c r="H339" s="130">
        <f>IFERROR(IF(Loan_Not_Paid*Values_Entered,Ending_Balance,""), "")</f>
        <v>67742.010479798657</v>
      </c>
      <c r="I339" s="229"/>
    </row>
    <row r="340" spans="2:9" s="129" customFormat="1" ht="20.100000000000001" customHeight="1" x14ac:dyDescent="0.25">
      <c r="B340" s="223">
        <f>IFERROR(IF(Loan_Not_Paid*Values_Entered,Payment_Number,""), "")</f>
        <v>327</v>
      </c>
      <c r="C340" s="232">
        <f>IFERROR(IF(Loan_Not_Paid*Values_Entered,Payment_Date,""), "")</f>
        <v>54894</v>
      </c>
      <c r="D340" s="131">
        <f>IFERROR(IF(Loan_Not_Paid*Values_Entered,Beginning_Balance,""), "")</f>
        <v>67742.010479798657</v>
      </c>
      <c r="E340" s="131">
        <f>IFERROR(IF(Loan_Not_Paid*Values_Entered,Monthly_Payment,""), "")</f>
        <v>2030.4098212519966</v>
      </c>
      <c r="F340" s="131">
        <f>IFERROR(IF(Loan_Not_Paid*Values_Entered,Principal,""), "")</f>
        <v>1957.0226432321892</v>
      </c>
      <c r="G340" s="131">
        <f>IFERROR(IF(Loan_Not_Paid*Values_Entered,Interest,""), "")</f>
        <v>73.387178019807621</v>
      </c>
      <c r="H340" s="130">
        <f>IFERROR(IF(Loan_Not_Paid*Values_Entered,Ending_Balance,""), "")</f>
        <v>65784.987836566055</v>
      </c>
      <c r="I340" s="229"/>
    </row>
    <row r="341" spans="2:9" s="129" customFormat="1" ht="20.100000000000001" customHeight="1" x14ac:dyDescent="0.25">
      <c r="B341" s="223">
        <f>IFERROR(IF(Loan_Not_Paid*Values_Entered,Payment_Number,""), "")</f>
        <v>328</v>
      </c>
      <c r="C341" s="232">
        <f>IFERROR(IF(Loan_Not_Paid*Values_Entered,Payment_Date,""), "")</f>
        <v>54924</v>
      </c>
      <c r="D341" s="131">
        <f>IFERROR(IF(Loan_Not_Paid*Values_Entered,Beginning_Balance,""), "")</f>
        <v>65784.987836566055</v>
      </c>
      <c r="E341" s="131">
        <f>IFERROR(IF(Loan_Not_Paid*Values_Entered,Monthly_Payment,""), "")</f>
        <v>2030.4098212519966</v>
      </c>
      <c r="F341" s="131">
        <f>IFERROR(IF(Loan_Not_Paid*Values_Entered,Principal,""), "")</f>
        <v>1959.1427510956905</v>
      </c>
      <c r="G341" s="131">
        <f>IFERROR(IF(Loan_Not_Paid*Values_Entered,Interest,""), "")</f>
        <v>71.26707015630609</v>
      </c>
      <c r="H341" s="130">
        <f>IFERROR(IF(Loan_Not_Paid*Values_Entered,Ending_Balance,""), "")</f>
        <v>63825.845085470122</v>
      </c>
      <c r="I341" s="229"/>
    </row>
    <row r="342" spans="2:9" s="129" customFormat="1" ht="20.100000000000001" customHeight="1" x14ac:dyDescent="0.25">
      <c r="B342" s="223">
        <f>IFERROR(IF(Loan_Not_Paid*Values_Entered,Payment_Number,""), "")</f>
        <v>329</v>
      </c>
      <c r="C342" s="232">
        <f>IFERROR(IF(Loan_Not_Paid*Values_Entered,Payment_Date,""), "")</f>
        <v>54955</v>
      </c>
      <c r="D342" s="131">
        <f>IFERROR(IF(Loan_Not_Paid*Values_Entered,Beginning_Balance,""), "")</f>
        <v>63825.845085470122</v>
      </c>
      <c r="E342" s="131">
        <f>IFERROR(IF(Loan_Not_Paid*Values_Entered,Monthly_Payment,""), "")</f>
        <v>2030.4098212519966</v>
      </c>
      <c r="F342" s="131">
        <f>IFERROR(IF(Loan_Not_Paid*Values_Entered,Principal,""), "")</f>
        <v>1961.2651557427109</v>
      </c>
      <c r="G342" s="131">
        <f>IFERROR(IF(Loan_Not_Paid*Values_Entered,Interest,""), "")</f>
        <v>69.144665509285744</v>
      </c>
      <c r="H342" s="130">
        <f>IFERROR(IF(Loan_Not_Paid*Values_Entered,Ending_Balance,""), "")</f>
        <v>61864.579929727595</v>
      </c>
      <c r="I342" s="229"/>
    </row>
    <row r="343" spans="2:9" s="129" customFormat="1" ht="20.100000000000001" customHeight="1" x14ac:dyDescent="0.25">
      <c r="B343" s="223">
        <f>IFERROR(IF(Loan_Not_Paid*Values_Entered,Payment_Number,""), "")</f>
        <v>330</v>
      </c>
      <c r="C343" s="232">
        <f>IFERROR(IF(Loan_Not_Paid*Values_Entered,Payment_Date,""), "")</f>
        <v>54985</v>
      </c>
      <c r="D343" s="131">
        <f>IFERROR(IF(Loan_Not_Paid*Values_Entered,Beginning_Balance,""), "")</f>
        <v>61864.579929727595</v>
      </c>
      <c r="E343" s="131">
        <f>IFERROR(IF(Loan_Not_Paid*Values_Entered,Monthly_Payment,""), "")</f>
        <v>2030.4098212519966</v>
      </c>
      <c r="F343" s="131">
        <f>IFERROR(IF(Loan_Not_Paid*Values_Entered,Principal,""), "")</f>
        <v>1963.3898596614322</v>
      </c>
      <c r="G343" s="131">
        <f>IFERROR(IF(Loan_Not_Paid*Values_Entered,Interest,""), "")</f>
        <v>67.019961590564478</v>
      </c>
      <c r="H343" s="130">
        <f>IFERROR(IF(Loan_Not_Paid*Values_Entered,Ending_Balance,""), "")</f>
        <v>59901.19007006567</v>
      </c>
      <c r="I343" s="229"/>
    </row>
    <row r="344" spans="2:9" s="129" customFormat="1" ht="20.100000000000001" customHeight="1" x14ac:dyDescent="0.25">
      <c r="B344" s="223">
        <f>IFERROR(IF(Loan_Not_Paid*Values_Entered,Payment_Number,""), "")</f>
        <v>331</v>
      </c>
      <c r="C344" s="232">
        <f>IFERROR(IF(Loan_Not_Paid*Values_Entered,Payment_Date,""), "")</f>
        <v>55016</v>
      </c>
      <c r="D344" s="131">
        <f>IFERROR(IF(Loan_Not_Paid*Values_Entered,Beginning_Balance,""), "")</f>
        <v>59901.19007006567</v>
      </c>
      <c r="E344" s="131">
        <f>IFERROR(IF(Loan_Not_Paid*Values_Entered,Monthly_Payment,""), "")</f>
        <v>2030.4098212519966</v>
      </c>
      <c r="F344" s="131">
        <f>IFERROR(IF(Loan_Not_Paid*Values_Entered,Principal,""), "")</f>
        <v>1965.5168653427322</v>
      </c>
      <c r="G344" s="131">
        <f>IFERROR(IF(Loan_Not_Paid*Values_Entered,Interest,""), "")</f>
        <v>64.892955909264586</v>
      </c>
      <c r="H344" s="130">
        <f>IFERROR(IF(Loan_Not_Paid*Values_Entered,Ending_Balance,""), "")</f>
        <v>57935.673204723513</v>
      </c>
      <c r="I344" s="229"/>
    </row>
    <row r="345" spans="2:9" s="129" customFormat="1" ht="20.100000000000001" customHeight="1" x14ac:dyDescent="0.25">
      <c r="B345" s="223">
        <f>IFERROR(IF(Loan_Not_Paid*Values_Entered,Payment_Number,""), "")</f>
        <v>332</v>
      </c>
      <c r="C345" s="232">
        <f>IFERROR(IF(Loan_Not_Paid*Values_Entered,Payment_Date,""), "")</f>
        <v>55047</v>
      </c>
      <c r="D345" s="131">
        <f>IFERROR(IF(Loan_Not_Paid*Values_Entered,Beginning_Balance,""), "")</f>
        <v>57935.673204723513</v>
      </c>
      <c r="E345" s="131">
        <f>IFERROR(IF(Loan_Not_Paid*Values_Entered,Monthly_Payment,""), "")</f>
        <v>2030.4098212519966</v>
      </c>
      <c r="F345" s="131">
        <f>IFERROR(IF(Loan_Not_Paid*Values_Entered,Principal,""), "")</f>
        <v>1967.6461752801865</v>
      </c>
      <c r="G345" s="131">
        <f>IFERROR(IF(Loan_Not_Paid*Values_Entered,Interest,""), "")</f>
        <v>62.763645971809957</v>
      </c>
      <c r="H345" s="130">
        <f>IFERROR(IF(Loan_Not_Paid*Values_Entered,Ending_Balance,""), "")</f>
        <v>55968.027029443067</v>
      </c>
      <c r="I345" s="229"/>
    </row>
    <row r="346" spans="2:9" s="129" customFormat="1" ht="20.100000000000001" customHeight="1" x14ac:dyDescent="0.25">
      <c r="B346" s="223">
        <f>IFERROR(IF(Loan_Not_Paid*Values_Entered,Payment_Number,""), "")</f>
        <v>333</v>
      </c>
      <c r="C346" s="232">
        <f>IFERROR(IF(Loan_Not_Paid*Values_Entered,Payment_Date,""), "")</f>
        <v>55077</v>
      </c>
      <c r="D346" s="131">
        <f>IFERROR(IF(Loan_Not_Paid*Values_Entered,Beginning_Balance,""), "")</f>
        <v>55968.027029443067</v>
      </c>
      <c r="E346" s="131">
        <f>IFERROR(IF(Loan_Not_Paid*Values_Entered,Monthly_Payment,""), "")</f>
        <v>2030.4098212519966</v>
      </c>
      <c r="F346" s="131">
        <f>IFERROR(IF(Loan_Not_Paid*Values_Entered,Principal,""), "")</f>
        <v>1969.7777919700736</v>
      </c>
      <c r="G346" s="131">
        <f>IFERROR(IF(Loan_Not_Paid*Values_Entered,Interest,""), "")</f>
        <v>60.632029281923096</v>
      </c>
      <c r="H346" s="130">
        <f>IFERROR(IF(Loan_Not_Paid*Values_Entered,Ending_Balance,""), "")</f>
        <v>53998.249237473006</v>
      </c>
      <c r="I346" s="229"/>
    </row>
    <row r="347" spans="2:9" s="129" customFormat="1" ht="20.100000000000001" customHeight="1" x14ac:dyDescent="0.25">
      <c r="B347" s="223">
        <f>IFERROR(IF(Loan_Not_Paid*Values_Entered,Payment_Number,""), "")</f>
        <v>334</v>
      </c>
      <c r="C347" s="232">
        <f>IFERROR(IF(Loan_Not_Paid*Values_Entered,Payment_Date,""), "")</f>
        <v>55108</v>
      </c>
      <c r="D347" s="131">
        <f>IFERROR(IF(Loan_Not_Paid*Values_Entered,Beginning_Balance,""), "")</f>
        <v>53998.249237473006</v>
      </c>
      <c r="E347" s="131">
        <f>IFERROR(IF(Loan_Not_Paid*Values_Entered,Monthly_Payment,""), "")</f>
        <v>2030.4098212519966</v>
      </c>
      <c r="F347" s="131">
        <f>IFERROR(IF(Loan_Not_Paid*Values_Entered,Principal,""), "")</f>
        <v>1971.9117179113746</v>
      </c>
      <c r="G347" s="131">
        <f>IFERROR(IF(Loan_Not_Paid*Values_Entered,Interest,""), "")</f>
        <v>58.498103340622187</v>
      </c>
      <c r="H347" s="130">
        <f>IFERROR(IF(Loan_Not_Paid*Values_Entered,Ending_Balance,""), "")</f>
        <v>52026.337519561173</v>
      </c>
      <c r="I347" s="229"/>
    </row>
    <row r="348" spans="2:9" s="129" customFormat="1" ht="20.100000000000001" customHeight="1" x14ac:dyDescent="0.25">
      <c r="B348" s="223">
        <f>IFERROR(IF(Loan_Not_Paid*Values_Entered,Payment_Number,""), "")</f>
        <v>335</v>
      </c>
      <c r="C348" s="232">
        <f>IFERROR(IF(Loan_Not_Paid*Values_Entered,Payment_Date,""), "")</f>
        <v>55138</v>
      </c>
      <c r="D348" s="131">
        <f>IFERROR(IF(Loan_Not_Paid*Values_Entered,Beginning_Balance,""), "")</f>
        <v>52026.337519561173</v>
      </c>
      <c r="E348" s="131">
        <f>IFERROR(IF(Loan_Not_Paid*Values_Entered,Monthly_Payment,""), "")</f>
        <v>2030.4098212519966</v>
      </c>
      <c r="F348" s="131">
        <f>IFERROR(IF(Loan_Not_Paid*Values_Entered,Principal,""), "")</f>
        <v>1974.0479556057785</v>
      </c>
      <c r="G348" s="131">
        <f>IFERROR(IF(Loan_Not_Paid*Values_Entered,Interest,""), "")</f>
        <v>56.361865646218192</v>
      </c>
      <c r="H348" s="130">
        <f>IFERROR(IF(Loan_Not_Paid*Values_Entered,Ending_Balance,""), "")</f>
        <v>50052.289563955273</v>
      </c>
      <c r="I348" s="229"/>
    </row>
    <row r="349" spans="2:9" s="129" customFormat="1" ht="20.100000000000001" customHeight="1" x14ac:dyDescent="0.25">
      <c r="B349" s="223">
        <f>IFERROR(IF(Loan_Not_Paid*Values_Entered,Payment_Number,""), "")</f>
        <v>336</v>
      </c>
      <c r="C349" s="232">
        <f>IFERROR(IF(Loan_Not_Paid*Values_Entered,Payment_Date,""), "")</f>
        <v>55169</v>
      </c>
      <c r="D349" s="131">
        <f>IFERROR(IF(Loan_Not_Paid*Values_Entered,Beginning_Balance,""), "")</f>
        <v>50052.289563955273</v>
      </c>
      <c r="E349" s="131">
        <f>IFERROR(IF(Loan_Not_Paid*Values_Entered,Monthly_Payment,""), "")</f>
        <v>2030.4098212519966</v>
      </c>
      <c r="F349" s="131">
        <f>IFERROR(IF(Loan_Not_Paid*Values_Entered,Principal,""), "")</f>
        <v>1976.1865075576848</v>
      </c>
      <c r="G349" s="131">
        <f>IFERROR(IF(Loan_Not_Paid*Values_Entered,Interest,""), "")</f>
        <v>54.22331369431194</v>
      </c>
      <c r="H349" s="130">
        <f>IFERROR(IF(Loan_Not_Paid*Values_Entered,Ending_Balance,""), "")</f>
        <v>48076.103056397173</v>
      </c>
      <c r="I349" s="229"/>
    </row>
    <row r="350" spans="2:9" s="129" customFormat="1" ht="20.100000000000001" customHeight="1" x14ac:dyDescent="0.25">
      <c r="B350" s="223">
        <f>IFERROR(IF(Loan_Not_Paid*Values_Entered,Payment_Number,""), "")</f>
        <v>337</v>
      </c>
      <c r="C350" s="232">
        <f>IFERROR(IF(Loan_Not_Paid*Values_Entered,Payment_Date,""), "")</f>
        <v>55200</v>
      </c>
      <c r="D350" s="131">
        <f>IFERROR(IF(Loan_Not_Paid*Values_Entered,Beginning_Balance,""), "")</f>
        <v>48076.103056397173</v>
      </c>
      <c r="E350" s="131">
        <f>IFERROR(IF(Loan_Not_Paid*Values_Entered,Monthly_Payment,""), "")</f>
        <v>2030.4098212519966</v>
      </c>
      <c r="F350" s="131">
        <f>IFERROR(IF(Loan_Not_Paid*Values_Entered,Principal,""), "")</f>
        <v>1978.3273762742053</v>
      </c>
      <c r="G350" s="131">
        <f>IFERROR(IF(Loan_Not_Paid*Values_Entered,Interest,""), "")</f>
        <v>52.08244497779112</v>
      </c>
      <c r="H350" s="130">
        <f>IFERROR(IF(Loan_Not_Paid*Values_Entered,Ending_Balance,""), "")</f>
        <v>46097.775680123013</v>
      </c>
      <c r="I350" s="229"/>
    </row>
    <row r="351" spans="2:9" s="129" customFormat="1" ht="20.100000000000001" customHeight="1" x14ac:dyDescent="0.25">
      <c r="B351" s="223">
        <f>IFERROR(IF(Loan_Not_Paid*Values_Entered,Payment_Number,""), "")</f>
        <v>338</v>
      </c>
      <c r="C351" s="232">
        <f>IFERROR(IF(Loan_Not_Paid*Values_Entered,Payment_Date,""), "")</f>
        <v>55228</v>
      </c>
      <c r="D351" s="131">
        <f>IFERROR(IF(Loan_Not_Paid*Values_Entered,Beginning_Balance,""), "")</f>
        <v>46097.775680123013</v>
      </c>
      <c r="E351" s="131">
        <f>IFERROR(IF(Loan_Not_Paid*Values_Entered,Monthly_Payment,""), "")</f>
        <v>2030.4098212519966</v>
      </c>
      <c r="F351" s="131">
        <f>IFERROR(IF(Loan_Not_Paid*Values_Entered,Principal,""), "")</f>
        <v>1980.4705642651693</v>
      </c>
      <c r="G351" s="131">
        <f>IFERROR(IF(Loan_Not_Paid*Values_Entered,Interest,""), "")</f>
        <v>49.939256986827381</v>
      </c>
      <c r="H351" s="130">
        <f>IFERROR(IF(Loan_Not_Paid*Values_Entered,Ending_Balance,""), "")</f>
        <v>44117.305115857976</v>
      </c>
      <c r="I351" s="229"/>
    </row>
    <row r="352" spans="2:9" s="129" customFormat="1" ht="20.100000000000001" customHeight="1" x14ac:dyDescent="0.25">
      <c r="B352" s="223">
        <f>IFERROR(IF(Loan_Not_Paid*Values_Entered,Payment_Number,""), "")</f>
        <v>339</v>
      </c>
      <c r="C352" s="232">
        <f>IFERROR(IF(Loan_Not_Paid*Values_Entered,Payment_Date,""), "")</f>
        <v>55259</v>
      </c>
      <c r="D352" s="131">
        <f>IFERROR(IF(Loan_Not_Paid*Values_Entered,Beginning_Balance,""), "")</f>
        <v>44117.305115857976</v>
      </c>
      <c r="E352" s="131">
        <f>IFERROR(IF(Loan_Not_Paid*Values_Entered,Monthly_Payment,""), "")</f>
        <v>2030.4098212519966</v>
      </c>
      <c r="F352" s="131">
        <f>IFERROR(IF(Loan_Not_Paid*Values_Entered,Principal,""), "")</f>
        <v>1982.6160740431235</v>
      </c>
      <c r="G352" s="131">
        <f>IFERROR(IF(Loan_Not_Paid*Values_Entered,Interest,""), "")</f>
        <v>47.793747208873441</v>
      </c>
      <c r="H352" s="130">
        <f>IFERROR(IF(Loan_Not_Paid*Values_Entered,Ending_Balance,""), "")</f>
        <v>42134.68904181465</v>
      </c>
      <c r="I352" s="229"/>
    </row>
    <row r="353" spans="2:9" s="129" customFormat="1" ht="20.100000000000001" customHeight="1" x14ac:dyDescent="0.25">
      <c r="B353" s="223">
        <f>IFERROR(IF(Loan_Not_Paid*Values_Entered,Payment_Number,""), "")</f>
        <v>340</v>
      </c>
      <c r="C353" s="232">
        <f>IFERROR(IF(Loan_Not_Paid*Values_Entered,Payment_Date,""), "")</f>
        <v>55289</v>
      </c>
      <c r="D353" s="131">
        <f>IFERROR(IF(Loan_Not_Paid*Values_Entered,Beginning_Balance,""), "")</f>
        <v>42134.68904181465</v>
      </c>
      <c r="E353" s="131">
        <f>IFERROR(IF(Loan_Not_Paid*Values_Entered,Monthly_Payment,""), "")</f>
        <v>2030.4098212519966</v>
      </c>
      <c r="F353" s="131">
        <f>IFERROR(IF(Loan_Not_Paid*Values_Entered,Principal,""), "")</f>
        <v>1984.7639081233367</v>
      </c>
      <c r="G353" s="131">
        <f>IFERROR(IF(Loan_Not_Paid*Values_Entered,Interest,""), "")</f>
        <v>45.645913128660069</v>
      </c>
      <c r="H353" s="130">
        <f>IFERROR(IF(Loan_Not_Paid*Values_Entered,Ending_Balance,""), "")</f>
        <v>40149.925133691402</v>
      </c>
      <c r="I353" s="229"/>
    </row>
    <row r="354" spans="2:9" s="129" customFormat="1" ht="20.100000000000001" customHeight="1" x14ac:dyDescent="0.25">
      <c r="B354" s="223">
        <f>IFERROR(IF(Loan_Not_Paid*Values_Entered,Payment_Number,""), "")</f>
        <v>341</v>
      </c>
      <c r="C354" s="232">
        <f>IFERROR(IF(Loan_Not_Paid*Values_Entered,Payment_Date,""), "")</f>
        <v>55320</v>
      </c>
      <c r="D354" s="131">
        <f>IFERROR(IF(Loan_Not_Paid*Values_Entered,Beginning_Balance,""), "")</f>
        <v>40149.925133691402</v>
      </c>
      <c r="E354" s="131">
        <f>IFERROR(IF(Loan_Not_Paid*Values_Entered,Monthly_Payment,""), "")</f>
        <v>2030.4098212519966</v>
      </c>
      <c r="F354" s="131">
        <f>IFERROR(IF(Loan_Not_Paid*Values_Entered,Principal,""), "")</f>
        <v>1986.9140690238034</v>
      </c>
      <c r="G354" s="131">
        <f>IFERROR(IF(Loan_Not_Paid*Values_Entered,Interest,""), "")</f>
        <v>43.495752228193119</v>
      </c>
      <c r="H354" s="130">
        <f>IFERROR(IF(Loan_Not_Paid*Values_Entered,Ending_Balance,""), "")</f>
        <v>38163.011064667604</v>
      </c>
      <c r="I354" s="229"/>
    </row>
    <row r="355" spans="2:9" s="129" customFormat="1" ht="20.100000000000001" customHeight="1" x14ac:dyDescent="0.25">
      <c r="B355" s="223">
        <f>IFERROR(IF(Loan_Not_Paid*Values_Entered,Payment_Number,""), "")</f>
        <v>342</v>
      </c>
      <c r="C355" s="232">
        <f>IFERROR(IF(Loan_Not_Paid*Values_Entered,Payment_Date,""), "")</f>
        <v>55350</v>
      </c>
      <c r="D355" s="131">
        <f>IFERROR(IF(Loan_Not_Paid*Values_Entered,Beginning_Balance,""), "")</f>
        <v>38163.011064667604</v>
      </c>
      <c r="E355" s="131">
        <f>IFERROR(IF(Loan_Not_Paid*Values_Entered,Monthly_Payment,""), "")</f>
        <v>2030.4098212519966</v>
      </c>
      <c r="F355" s="131">
        <f>IFERROR(IF(Loan_Not_Paid*Values_Entered,Principal,""), "")</f>
        <v>1989.066559265246</v>
      </c>
      <c r="G355" s="131">
        <f>IFERROR(IF(Loan_Not_Paid*Values_Entered,Interest,""), "")</f>
        <v>41.343261986750669</v>
      </c>
      <c r="H355" s="130">
        <f>IFERROR(IF(Loan_Not_Paid*Values_Entered,Ending_Balance,""), "")</f>
        <v>36173.94450540212</v>
      </c>
      <c r="I355" s="229"/>
    </row>
    <row r="356" spans="2:9" s="129" customFormat="1" ht="20.100000000000001" customHeight="1" x14ac:dyDescent="0.25">
      <c r="B356" s="223">
        <f>IFERROR(IF(Loan_Not_Paid*Values_Entered,Payment_Number,""), "")</f>
        <v>343</v>
      </c>
      <c r="C356" s="232">
        <f>IFERROR(IF(Loan_Not_Paid*Values_Entered,Payment_Date,""), "")</f>
        <v>55381</v>
      </c>
      <c r="D356" s="131">
        <f>IFERROR(IF(Loan_Not_Paid*Values_Entered,Beginning_Balance,""), "")</f>
        <v>36173.94450540212</v>
      </c>
      <c r="E356" s="131">
        <f>IFERROR(IF(Loan_Not_Paid*Values_Entered,Monthly_Payment,""), "")</f>
        <v>2030.4098212519966</v>
      </c>
      <c r="F356" s="131">
        <f>IFERROR(IF(Loan_Not_Paid*Values_Entered,Principal,""), "")</f>
        <v>1991.2213813711169</v>
      </c>
      <c r="G356" s="131">
        <f>IFERROR(IF(Loan_Not_Paid*Values_Entered,Interest,""), "")</f>
        <v>39.188439880879983</v>
      </c>
      <c r="H356" s="130">
        <f>IFERROR(IF(Loan_Not_Paid*Values_Entered,Ending_Balance,""), "")</f>
        <v>34182.723124030395</v>
      </c>
      <c r="I356" s="229"/>
    </row>
    <row r="357" spans="2:9" s="129" customFormat="1" ht="20.100000000000001" customHeight="1" x14ac:dyDescent="0.25">
      <c r="B357" s="223">
        <f>IFERROR(IF(Loan_Not_Paid*Values_Entered,Payment_Number,""), "")</f>
        <v>344</v>
      </c>
      <c r="C357" s="232">
        <f>IFERROR(IF(Loan_Not_Paid*Values_Entered,Payment_Date,""), "")</f>
        <v>55412</v>
      </c>
      <c r="D357" s="131">
        <f>IFERROR(IF(Loan_Not_Paid*Values_Entered,Beginning_Balance,""), "")</f>
        <v>34182.723124030395</v>
      </c>
      <c r="E357" s="131">
        <f>IFERROR(IF(Loan_Not_Paid*Values_Entered,Monthly_Payment,""), "")</f>
        <v>2030.4098212519966</v>
      </c>
      <c r="F357" s="131">
        <f>IFERROR(IF(Loan_Not_Paid*Values_Entered,Principal,""), "")</f>
        <v>1993.3785378676021</v>
      </c>
      <c r="G357" s="131">
        <f>IFERROR(IF(Loan_Not_Paid*Values_Entered,Interest,""), "")</f>
        <v>37.031283384394612</v>
      </c>
      <c r="H357" s="130">
        <f>IFERROR(IF(Loan_Not_Paid*Values_Entered,Ending_Balance,""), "")</f>
        <v>32189.344586162828</v>
      </c>
      <c r="I357" s="229"/>
    </row>
    <row r="358" spans="2:9" s="129" customFormat="1" ht="20.100000000000001" customHeight="1" x14ac:dyDescent="0.25">
      <c r="B358" s="223">
        <f>IFERROR(IF(Loan_Not_Paid*Values_Entered,Payment_Number,""), "")</f>
        <v>345</v>
      </c>
      <c r="C358" s="232">
        <f>IFERROR(IF(Loan_Not_Paid*Values_Entered,Payment_Date,""), "")</f>
        <v>55442</v>
      </c>
      <c r="D358" s="131">
        <f>IFERROR(IF(Loan_Not_Paid*Values_Entered,Beginning_Balance,""), "")</f>
        <v>32189.344586162828</v>
      </c>
      <c r="E358" s="131">
        <f>IFERROR(IF(Loan_Not_Paid*Values_Entered,Monthly_Payment,""), "")</f>
        <v>2030.4098212519966</v>
      </c>
      <c r="F358" s="131">
        <f>IFERROR(IF(Loan_Not_Paid*Values_Entered,Principal,""), "")</f>
        <v>1995.5380312836253</v>
      </c>
      <c r="G358" s="131">
        <f>IFERROR(IF(Loan_Not_Paid*Values_Entered,Interest,""), "")</f>
        <v>34.871789968371374</v>
      </c>
      <c r="H358" s="130">
        <f>IFERROR(IF(Loan_Not_Paid*Values_Entered,Ending_Balance,""), "")</f>
        <v>30193.806554879411</v>
      </c>
      <c r="I358" s="229"/>
    </row>
    <row r="359" spans="2:9" s="129" customFormat="1" ht="20.100000000000001" customHeight="1" x14ac:dyDescent="0.25">
      <c r="B359" s="223">
        <f>IFERROR(IF(Loan_Not_Paid*Values_Entered,Payment_Number,""), "")</f>
        <v>346</v>
      </c>
      <c r="C359" s="232">
        <f>IFERROR(IF(Loan_Not_Paid*Values_Entered,Payment_Date,""), "")</f>
        <v>55473</v>
      </c>
      <c r="D359" s="131">
        <f>IFERROR(IF(Loan_Not_Paid*Values_Entered,Beginning_Balance,""), "")</f>
        <v>30193.806554879411</v>
      </c>
      <c r="E359" s="131">
        <f>IFERROR(IF(Loan_Not_Paid*Values_Entered,Monthly_Payment,""), "")</f>
        <v>2030.4098212519966</v>
      </c>
      <c r="F359" s="131">
        <f>IFERROR(IF(Loan_Not_Paid*Values_Entered,Principal,""), "")</f>
        <v>1997.6998641508492</v>
      </c>
      <c r="G359" s="131">
        <f>IFERROR(IF(Loan_Not_Paid*Values_Entered,Interest,""), "")</f>
        <v>32.709957101147452</v>
      </c>
      <c r="H359" s="130">
        <f>IFERROR(IF(Loan_Not_Paid*Values_Entered,Ending_Balance,""), "")</f>
        <v>28196.106690728222</v>
      </c>
      <c r="I359" s="229"/>
    </row>
    <row r="360" spans="2:9" s="129" customFormat="1" ht="20.100000000000001" customHeight="1" x14ac:dyDescent="0.25">
      <c r="B360" s="223">
        <f>IFERROR(IF(Loan_Not_Paid*Values_Entered,Payment_Number,""), "")</f>
        <v>347</v>
      </c>
      <c r="C360" s="232">
        <f>IFERROR(IF(Loan_Not_Paid*Values_Entered,Payment_Date,""), "")</f>
        <v>55503</v>
      </c>
      <c r="D360" s="131">
        <f>IFERROR(IF(Loan_Not_Paid*Values_Entered,Beginning_Balance,""), "")</f>
        <v>28196.106690728222</v>
      </c>
      <c r="E360" s="131">
        <f>IFERROR(IF(Loan_Not_Paid*Values_Entered,Monthly_Payment,""), "")</f>
        <v>2030.4098212519966</v>
      </c>
      <c r="F360" s="131">
        <f>IFERROR(IF(Loan_Not_Paid*Values_Entered,Principal,""), "")</f>
        <v>1999.8640390036794</v>
      </c>
      <c r="G360" s="131">
        <f>IFERROR(IF(Loan_Not_Paid*Values_Entered,Interest,""), "")</f>
        <v>30.545782248317362</v>
      </c>
      <c r="H360" s="130">
        <f>IFERROR(IF(Loan_Not_Paid*Values_Entered,Ending_Balance,""), "")</f>
        <v>26196.242651724955</v>
      </c>
      <c r="I360" s="229"/>
    </row>
    <row r="361" spans="2:9" s="129" customFormat="1" ht="20.100000000000001" customHeight="1" x14ac:dyDescent="0.25">
      <c r="B361" s="223">
        <f>IFERROR(IF(Loan_Not_Paid*Values_Entered,Payment_Number,""), "")</f>
        <v>348</v>
      </c>
      <c r="C361" s="232">
        <f>IFERROR(IF(Loan_Not_Paid*Values_Entered,Payment_Date,""), "")</f>
        <v>55534</v>
      </c>
      <c r="D361" s="131">
        <f>IFERROR(IF(Loan_Not_Paid*Values_Entered,Beginning_Balance,""), "")</f>
        <v>26196.242651724955</v>
      </c>
      <c r="E361" s="131">
        <f>IFERROR(IF(Loan_Not_Paid*Values_Entered,Monthly_Payment,""), "")</f>
        <v>2030.4098212519966</v>
      </c>
      <c r="F361" s="131">
        <f>IFERROR(IF(Loan_Not_Paid*Values_Entered,Principal,""), "")</f>
        <v>2002.0305583792667</v>
      </c>
      <c r="G361" s="131">
        <f>IFERROR(IF(Loan_Not_Paid*Values_Entered,Interest,""), "")</f>
        <v>28.379262872730042</v>
      </c>
      <c r="H361" s="130">
        <f>IFERROR(IF(Loan_Not_Paid*Values_Entered,Ending_Balance,""), "")</f>
        <v>24194.212093345355</v>
      </c>
      <c r="I361" s="229"/>
    </row>
    <row r="362" spans="2:9" s="129" customFormat="1" ht="20.100000000000001" customHeight="1" x14ac:dyDescent="0.25">
      <c r="B362" s="223">
        <f>IFERROR(IF(Loan_Not_Paid*Values_Entered,Payment_Number,""), "")</f>
        <v>349</v>
      </c>
      <c r="C362" s="232">
        <f>IFERROR(IF(Loan_Not_Paid*Values_Entered,Payment_Date,""), "")</f>
        <v>55565</v>
      </c>
      <c r="D362" s="131">
        <f>IFERROR(IF(Loan_Not_Paid*Values_Entered,Beginning_Balance,""), "")</f>
        <v>24194.212093345355</v>
      </c>
      <c r="E362" s="131">
        <f>IFERROR(IF(Loan_Not_Paid*Values_Entered,Monthly_Payment,""), "")</f>
        <v>2030.4098212519966</v>
      </c>
      <c r="F362" s="131">
        <f>IFERROR(IF(Loan_Not_Paid*Values_Entered,Principal,""), "")</f>
        <v>2004.199424817511</v>
      </c>
      <c r="G362" s="131">
        <f>IFERROR(IF(Loan_Not_Paid*Values_Entered,Interest,""), "")</f>
        <v>26.210396434485837</v>
      </c>
      <c r="H362" s="130">
        <f>IFERROR(IF(Loan_Not_Paid*Values_Entered,Ending_Balance,""), "")</f>
        <v>22190.012668528245</v>
      </c>
      <c r="I362" s="229"/>
    </row>
    <row r="363" spans="2:9" s="129" customFormat="1" ht="20.100000000000001" customHeight="1" x14ac:dyDescent="0.25">
      <c r="B363" s="223">
        <f>IFERROR(IF(Loan_Not_Paid*Values_Entered,Payment_Number,""), "")</f>
        <v>350</v>
      </c>
      <c r="C363" s="232">
        <f>IFERROR(IF(Loan_Not_Paid*Values_Entered,Payment_Date,""), "")</f>
        <v>55594</v>
      </c>
      <c r="D363" s="131">
        <f>IFERROR(IF(Loan_Not_Paid*Values_Entered,Beginning_Balance,""), "")</f>
        <v>22190.012668528245</v>
      </c>
      <c r="E363" s="131">
        <f>IFERROR(IF(Loan_Not_Paid*Values_Entered,Monthly_Payment,""), "")</f>
        <v>2030.4098212519966</v>
      </c>
      <c r="F363" s="131">
        <f>IFERROR(IF(Loan_Not_Paid*Values_Entered,Principal,""), "")</f>
        <v>2006.3706408610633</v>
      </c>
      <c r="G363" s="131">
        <f>IFERROR(IF(Loan_Not_Paid*Values_Entered,Interest,""), "")</f>
        <v>24.039180390933527</v>
      </c>
      <c r="H363" s="130">
        <f>IFERROR(IF(Loan_Not_Paid*Values_Entered,Ending_Balance,""), "")</f>
        <v>20183.642027666094</v>
      </c>
      <c r="I363" s="229"/>
    </row>
    <row r="364" spans="2:9" s="129" customFormat="1" ht="20.100000000000001" customHeight="1" x14ac:dyDescent="0.25">
      <c r="B364" s="223">
        <f>IFERROR(IF(Loan_Not_Paid*Values_Entered,Payment_Number,""), "")</f>
        <v>351</v>
      </c>
      <c r="C364" s="232">
        <f>IFERROR(IF(Loan_Not_Paid*Values_Entered,Payment_Date,""), "")</f>
        <v>55625</v>
      </c>
      <c r="D364" s="131">
        <f>IFERROR(IF(Loan_Not_Paid*Values_Entered,Beginning_Balance,""), "")</f>
        <v>20183.642027666094</v>
      </c>
      <c r="E364" s="131">
        <f>IFERROR(IF(Loan_Not_Paid*Values_Entered,Monthly_Payment,""), "")</f>
        <v>2030.4098212519966</v>
      </c>
      <c r="F364" s="131">
        <f>IFERROR(IF(Loan_Not_Paid*Values_Entered,Principal,""), "")</f>
        <v>2008.5442090553292</v>
      </c>
      <c r="G364" s="131">
        <f>IFERROR(IF(Loan_Not_Paid*Values_Entered,Interest,""), "")</f>
        <v>21.865612196667378</v>
      </c>
      <c r="H364" s="130">
        <f>IFERROR(IF(Loan_Not_Paid*Values_Entered,Ending_Balance,""), "")</f>
        <v>18175.097818611073</v>
      </c>
      <c r="I364" s="229"/>
    </row>
    <row r="365" spans="2:9" s="129" customFormat="1" ht="20.100000000000001" customHeight="1" x14ac:dyDescent="0.25">
      <c r="B365" s="223">
        <f>IFERROR(IF(Loan_Not_Paid*Values_Entered,Payment_Number,""), "")</f>
        <v>352</v>
      </c>
      <c r="C365" s="232">
        <f>IFERROR(IF(Loan_Not_Paid*Values_Entered,Payment_Date,""), "")</f>
        <v>55655</v>
      </c>
      <c r="D365" s="131">
        <f>IFERROR(IF(Loan_Not_Paid*Values_Entered,Beginning_Balance,""), "")</f>
        <v>18175.097818611073</v>
      </c>
      <c r="E365" s="131">
        <f>IFERROR(IF(Loan_Not_Paid*Values_Entered,Monthly_Payment,""), "")</f>
        <v>2030.4098212519966</v>
      </c>
      <c r="F365" s="131">
        <f>IFERROR(IF(Loan_Not_Paid*Values_Entered,Principal,""), "")</f>
        <v>2010.7201319484725</v>
      </c>
      <c r="G365" s="131">
        <f>IFERROR(IF(Loan_Not_Paid*Values_Entered,Interest,""), "")</f>
        <v>19.689689303524101</v>
      </c>
      <c r="H365" s="130">
        <f>IFERROR(IF(Loan_Not_Paid*Values_Entered,Ending_Balance,""), "")</f>
        <v>16164.377686662017</v>
      </c>
      <c r="I365" s="229"/>
    </row>
    <row r="366" spans="2:9" s="129" customFormat="1" ht="20.100000000000001" customHeight="1" x14ac:dyDescent="0.25">
      <c r="B366" s="223">
        <f>IFERROR(IF(Loan_Not_Paid*Values_Entered,Payment_Number,""), "")</f>
        <v>353</v>
      </c>
      <c r="C366" s="232">
        <f>IFERROR(IF(Loan_Not_Paid*Values_Entered,Payment_Date,""), "")</f>
        <v>55686</v>
      </c>
      <c r="D366" s="131">
        <f>IFERROR(IF(Loan_Not_Paid*Values_Entered,Beginning_Balance,""), "")</f>
        <v>16164.377686662017</v>
      </c>
      <c r="E366" s="131">
        <f>IFERROR(IF(Loan_Not_Paid*Values_Entered,Monthly_Payment,""), "")</f>
        <v>2030.4098212519966</v>
      </c>
      <c r="F366" s="131">
        <f>IFERROR(IF(Loan_Not_Paid*Values_Entered,Principal,""), "")</f>
        <v>2012.8984120914167</v>
      </c>
      <c r="G366" s="131">
        <f>IFERROR(IF(Loan_Not_Paid*Values_Entered,Interest,""), "")</f>
        <v>17.511409160579927</v>
      </c>
      <c r="H366" s="130">
        <f>IFERROR(IF(Loan_Not_Paid*Values_Entered,Ending_Balance,""), "")</f>
        <v>14151.479274571058</v>
      </c>
      <c r="I366" s="229"/>
    </row>
    <row r="367" spans="2:9" s="129" customFormat="1" ht="20.100000000000001" customHeight="1" x14ac:dyDescent="0.25">
      <c r="B367" s="223">
        <f>IFERROR(IF(Loan_Not_Paid*Values_Entered,Payment_Number,""), "")</f>
        <v>354</v>
      </c>
      <c r="C367" s="232">
        <f>IFERROR(IF(Loan_Not_Paid*Values_Entered,Payment_Date,""), "")</f>
        <v>55716</v>
      </c>
      <c r="D367" s="131">
        <f>IFERROR(IF(Loan_Not_Paid*Values_Entered,Beginning_Balance,""), "")</f>
        <v>14151.479274571058</v>
      </c>
      <c r="E367" s="131">
        <f>IFERROR(IF(Loan_Not_Paid*Values_Entered,Monthly_Payment,""), "")</f>
        <v>2030.4098212519966</v>
      </c>
      <c r="F367" s="131">
        <f>IFERROR(IF(Loan_Not_Paid*Values_Entered,Principal,""), "")</f>
        <v>2015.0790520378491</v>
      </c>
      <c r="G367" s="131">
        <f>IFERROR(IF(Loan_Not_Paid*Values_Entered,Interest,""), "")</f>
        <v>15.330769214147558</v>
      </c>
      <c r="H367" s="130">
        <f>IFERROR(IF(Loan_Not_Paid*Values_Entered,Ending_Balance,""), "")</f>
        <v>12136.400222532684</v>
      </c>
      <c r="I367" s="229"/>
    </row>
    <row r="368" spans="2:9" s="129" customFormat="1" ht="20.100000000000001" customHeight="1" x14ac:dyDescent="0.25">
      <c r="B368" s="223">
        <f>IFERROR(IF(Loan_Not_Paid*Values_Entered,Payment_Number,""), "")</f>
        <v>355</v>
      </c>
      <c r="C368" s="232">
        <f>IFERROR(IF(Loan_Not_Paid*Values_Entered,Payment_Date,""), "")</f>
        <v>55747</v>
      </c>
      <c r="D368" s="131">
        <f>IFERROR(IF(Loan_Not_Paid*Values_Entered,Beginning_Balance,""), "")</f>
        <v>12136.400222532684</v>
      </c>
      <c r="E368" s="131">
        <f>IFERROR(IF(Loan_Not_Paid*Values_Entered,Monthly_Payment,""), "")</f>
        <v>2030.4098212519966</v>
      </c>
      <c r="F368" s="131">
        <f>IFERROR(IF(Loan_Not_Paid*Values_Entered,Principal,""), "")</f>
        <v>2017.2620543442233</v>
      </c>
      <c r="G368" s="131">
        <f>IFERROR(IF(Loan_Not_Paid*Values_Entered,Interest,""), "")</f>
        <v>13.147766907773224</v>
      </c>
      <c r="H368" s="130">
        <f>IFERROR(IF(Loan_Not_Paid*Values_Entered,Ending_Balance,""), "")</f>
        <v>10119.138168188394</v>
      </c>
      <c r="I368" s="229"/>
    </row>
    <row r="369" spans="2:9" s="129" customFormat="1" ht="20.100000000000001" customHeight="1" x14ac:dyDescent="0.25">
      <c r="B369" s="223">
        <f>IFERROR(IF(Loan_Not_Paid*Values_Entered,Payment_Number,""), "")</f>
        <v>356</v>
      </c>
      <c r="C369" s="232">
        <f>IFERROR(IF(Loan_Not_Paid*Values_Entered,Payment_Date,""), "")</f>
        <v>55778</v>
      </c>
      <c r="D369" s="131">
        <f>IFERROR(IF(Loan_Not_Paid*Values_Entered,Beginning_Balance,""), "")</f>
        <v>10119.138168188394</v>
      </c>
      <c r="E369" s="131">
        <f>IFERROR(IF(Loan_Not_Paid*Values_Entered,Monthly_Payment,""), "")</f>
        <v>2030.4098212519966</v>
      </c>
      <c r="F369" s="131">
        <f>IFERROR(IF(Loan_Not_Paid*Values_Entered,Principal,""), "")</f>
        <v>2019.447421569763</v>
      </c>
      <c r="G369" s="131">
        <f>IFERROR(IF(Loan_Not_Paid*Values_Entered,Interest,""), "")</f>
        <v>10.962399682233645</v>
      </c>
      <c r="H369" s="130">
        <f>IFERROR(IF(Loan_Not_Paid*Values_Entered,Ending_Balance,""), "")</f>
        <v>8099.6907466186676</v>
      </c>
      <c r="I369" s="229"/>
    </row>
    <row r="370" spans="2:9" s="129" customFormat="1" ht="20.100000000000001" customHeight="1" x14ac:dyDescent="0.25">
      <c r="B370" s="223">
        <f>IFERROR(IF(Loan_Not_Paid*Values_Entered,Payment_Number,""), "")</f>
        <v>357</v>
      </c>
      <c r="C370" s="232">
        <f>IFERROR(IF(Loan_Not_Paid*Values_Entered,Payment_Date,""), "")</f>
        <v>55808</v>
      </c>
      <c r="D370" s="131">
        <f>IFERROR(IF(Loan_Not_Paid*Values_Entered,Beginning_Balance,""), "")</f>
        <v>8099.6907466186676</v>
      </c>
      <c r="E370" s="131">
        <f>IFERROR(IF(Loan_Not_Paid*Values_Entered,Monthly_Payment,""), "")</f>
        <v>2030.4098212519966</v>
      </c>
      <c r="F370" s="131">
        <f>IFERROR(IF(Loan_Not_Paid*Values_Entered,Principal,""), "")</f>
        <v>2021.6351562764637</v>
      </c>
      <c r="G370" s="131">
        <f>IFERROR(IF(Loan_Not_Paid*Values_Entered,Interest,""), "")</f>
        <v>8.7746649755330708</v>
      </c>
      <c r="H370" s="130">
        <f>IFERROR(IF(Loan_Not_Paid*Values_Entered,Ending_Balance,""), "")</f>
        <v>6078.0555903421482</v>
      </c>
      <c r="I370" s="229"/>
    </row>
    <row r="371" spans="2:9" s="129" customFormat="1" ht="20.100000000000001" customHeight="1" x14ac:dyDescent="0.25">
      <c r="B371" s="223">
        <f>IFERROR(IF(Loan_Not_Paid*Values_Entered,Payment_Number,""), "")</f>
        <v>358</v>
      </c>
      <c r="C371" s="232">
        <f>IFERROR(IF(Loan_Not_Paid*Values_Entered,Payment_Date,""), "")</f>
        <v>55839</v>
      </c>
      <c r="D371" s="131">
        <f>IFERROR(IF(Loan_Not_Paid*Values_Entered,Beginning_Balance,""), "")</f>
        <v>6078.0555903421482</v>
      </c>
      <c r="E371" s="131">
        <f>IFERROR(IF(Loan_Not_Paid*Values_Entered,Monthly_Payment,""), "")</f>
        <v>2030.4098212519966</v>
      </c>
      <c r="F371" s="131">
        <f>IFERROR(IF(Loan_Not_Paid*Values_Entered,Principal,""), "")</f>
        <v>2023.8252610290963</v>
      </c>
      <c r="G371" s="131">
        <f>IFERROR(IF(Loan_Not_Paid*Values_Entered,Interest,""), "")</f>
        <v>6.5845602229002349</v>
      </c>
      <c r="H371" s="130">
        <f>IFERROR(IF(Loan_Not_Paid*Values_Entered,Ending_Balance,""), "")</f>
        <v>4054.2303293130826</v>
      </c>
      <c r="I371" s="229"/>
    </row>
    <row r="372" spans="2:9" s="129" customFormat="1" ht="20.100000000000001" customHeight="1" x14ac:dyDescent="0.25">
      <c r="B372" s="224">
        <f>IFERROR(IF(Loan_Not_Paid*Values_Entered,Payment_Number,""), "")</f>
        <v>359</v>
      </c>
      <c r="C372" s="232">
        <f>IFERROR(IF(Loan_Not_Paid*Values_Entered,Payment_Date,""), "")</f>
        <v>55869</v>
      </c>
      <c r="D372" s="131">
        <f>IFERROR(IF(Loan_Not_Paid*Values_Entered,Beginning_Balance,""), "")</f>
        <v>4054.2303293130826</v>
      </c>
      <c r="E372" s="131">
        <f>IFERROR(IF(Loan_Not_Paid*Values_Entered,Monthly_Payment,""), "")</f>
        <v>2030.4098212519966</v>
      </c>
      <c r="F372" s="131">
        <f>IFERROR(IF(Loan_Not_Paid*Values_Entered,Principal,""), "")</f>
        <v>2026.0177383952114</v>
      </c>
      <c r="G372" s="131">
        <f>IFERROR(IF(Loan_Not_Paid*Values_Entered,Interest,""), "")</f>
        <v>4.3920828567853798</v>
      </c>
      <c r="H372" s="130">
        <f>IFERROR(IF(Loan_Not_Paid*Values_Entered,Ending_Balance,""), "")</f>
        <v>2028.2125909177121</v>
      </c>
      <c r="I372" s="229"/>
    </row>
    <row r="373" spans="2:9" s="129" customFormat="1" ht="20.100000000000001" customHeight="1" thickBot="1" x14ac:dyDescent="0.3">
      <c r="B373" s="225">
        <f>IFERROR(IF(Loan_Not_Paid*Values_Entered,Payment_Number,""), "")</f>
        <v>360</v>
      </c>
      <c r="C373" s="232">
        <f>IFERROR(IF(Loan_Not_Paid*Values_Entered,Payment_Date,""), "")</f>
        <v>55900</v>
      </c>
      <c r="D373" s="131">
        <f>IFERROR(IF(Loan_Not_Paid*Values_Entered,Beginning_Balance,""), "")</f>
        <v>2028.2125909177121</v>
      </c>
      <c r="E373" s="131">
        <f>IFERROR(IF(Loan_Not_Paid*Values_Entered,Monthly_Payment,""), "")</f>
        <v>2030.4098212519966</v>
      </c>
      <c r="F373" s="131">
        <f>IFERROR(IF(Loan_Not_Paid*Values_Entered,Principal,""), "")</f>
        <v>2028.2125909451395</v>
      </c>
      <c r="G373" s="131">
        <f>IFERROR(IF(Loan_Not_Paid*Values_Entered,Interest,""), "")</f>
        <v>2.197230306857235</v>
      </c>
      <c r="H373" s="130">
        <f>IFERROR(IF(Loan_Not_Paid*Values_Entered,Ending_Balance,""), "")</f>
        <v>-2.7823261916637421E-8</v>
      </c>
      <c r="I373" s="229"/>
    </row>
    <row r="374" spans="2:9" ht="20.100000000000001" customHeight="1" thickBot="1" x14ac:dyDescent="0.25">
      <c r="B374" s="226"/>
      <c r="C374" s="227"/>
      <c r="D374" s="227"/>
      <c r="E374" s="227"/>
      <c r="F374" s="227"/>
      <c r="G374" s="227"/>
      <c r="H374" s="227"/>
      <c r="I374" s="228"/>
    </row>
  </sheetData>
  <mergeCells count="9">
    <mergeCell ref="B2:E2"/>
    <mergeCell ref="B9:D9"/>
    <mergeCell ref="B10:D10"/>
    <mergeCell ref="B11:D11"/>
    <mergeCell ref="B12:D12"/>
    <mergeCell ref="B4:D4"/>
    <mergeCell ref="B5:D5"/>
    <mergeCell ref="B6:D6"/>
    <mergeCell ref="B7:D7"/>
  </mergeCells>
  <conditionalFormatting sqref="C14:G373">
    <cfRule type="expression" dxfId="17" priority="1" stopIfTrue="1">
      <formula>NOT(Loan_Not_Paid)</formula>
    </cfRule>
    <cfRule type="expression" dxfId="16" priority="2" stopIfTrue="1">
      <formula>IF(ROW(C14)=Last_Row,TRUE,FALSE)</formula>
    </cfRule>
  </conditionalFormatting>
  <conditionalFormatting sqref="B14:B373">
    <cfRule type="expression" dxfId="15" priority="3" stopIfTrue="1">
      <formula>NOT(Loan_Not_Paid)</formula>
    </cfRule>
    <cfRule type="expression" dxfId="14" priority="4" stopIfTrue="1">
      <formula>IF(ROW(B14)=Last_Row,TRUE,FALSE)</formula>
    </cfRule>
  </conditionalFormatting>
  <conditionalFormatting sqref="H14:H373">
    <cfRule type="expression" dxfId="13" priority="5" stopIfTrue="1">
      <formula>NOT(Loan_Not_Paid)</formula>
    </cfRule>
    <cfRule type="expression" dxfId="12" priority="6" stopIfTrue="1">
      <formula>IF(ROW(H14)=Last_Row,TRUE,FALSE)</formula>
    </cfRule>
  </conditionalFormatting>
  <dataValidations count="25">
    <dataValidation allowBlank="1" showInputMessage="1" showErrorMessage="1" prompt="Enter Annual interest rate in this cell" sqref="E5"/>
    <dataValidation allowBlank="1" showInputMessage="1" showErrorMessage="1" prompt="Ending Balance is automatically updated in this column under this heading" sqref="H13"/>
    <dataValidation allowBlank="1" showInputMessage="1" showErrorMessage="1" prompt="Interest amount is automatically updated in this column under this heading" sqref="G13"/>
    <dataValidation allowBlank="1" showInputMessage="1" showErrorMessage="1" prompt="Principal amount is automatically updated in this column under this heading" sqref="F13"/>
    <dataValidation allowBlank="1" showInputMessage="1" showErrorMessage="1" prompt="Payment amount is automatically calculated in this column under this heading" sqref="E13"/>
    <dataValidation allowBlank="1" showInputMessage="1" showErrorMessage="1" prompt="Beginning Balance is automatically calculated in this column under this heading" sqref="D13"/>
    <dataValidation allowBlank="1" showInputMessage="1" showErrorMessage="1" prompt="Payment Date is automatically updated in this column under this heading" sqref="C13"/>
    <dataValidation allowBlank="1" showInputMessage="1" showErrorMessage="1" prompt="Payment Number is automatically updated in this column under this heading" sqref="B13"/>
    <dataValidation allowBlank="1" showInputMessage="1" showErrorMessage="1" prompt="Enter values in cells E3 through E6 for each description in column B. Values in cells E8 through E11 are automatically calculated" sqref="E3 E8"/>
    <dataValidation allowBlank="1" showInputMessage="1" showErrorMessage="1" prompt="Total cost of loan is automatically calculated in this cell" sqref="E12"/>
    <dataValidation allowBlank="1" showInputMessage="1" showErrorMessage="1" prompt="Total cost of loan is automatically calculated in cell at right" sqref="B12:D12"/>
    <dataValidation allowBlank="1" showInputMessage="1" showErrorMessage="1" prompt="Total interest is automatically calculated in this cell" sqref="E11"/>
    <dataValidation allowBlank="1" showInputMessage="1" showErrorMessage="1" prompt="Total interest is automatically calculated in cell at right" sqref="B11:D11"/>
    <dataValidation allowBlank="1" showInputMessage="1" showErrorMessage="1" prompt="Number of payments is automatically calculated in this cell" sqref="E10"/>
    <dataValidation allowBlank="1" showInputMessage="1" showErrorMessage="1" prompt="Number of payments is automatically calculated in cell at right" sqref="B10:D10"/>
    <dataValidation allowBlank="1" showInputMessage="1" showErrorMessage="1" prompt="Monthly payment is automatically calculated in this cell" sqref="E9"/>
    <dataValidation allowBlank="1" showInputMessage="1" showErrorMessage="1" prompt="Monthly payment is automatically calculated in cell at right" sqref="B9:D9"/>
    <dataValidation allowBlank="1" showInputMessage="1" showErrorMessage="1" prompt="Enter Start date of loan in this cell" sqref="E7"/>
    <dataValidation allowBlank="1" showInputMessage="1" showErrorMessage="1" prompt="Enter Start date of loan in cell at right" sqref="B7:D7"/>
    <dataValidation allowBlank="1" showInputMessage="1" showErrorMessage="1" prompt="Enter Loan period in years in this cell" sqref="E6"/>
    <dataValidation allowBlank="1" showInputMessage="1" showErrorMessage="1" prompt="Enter Loan period in years in cell at right" sqref="B6:D6"/>
    <dataValidation allowBlank="1" showInputMessage="1" showErrorMessage="1" prompt="Enter Annual interest rate in cell at right" sqref="B5:D5"/>
    <dataValidation allowBlank="1" showInputMessage="1" showErrorMessage="1" prompt="Enter Loan amount in this cell" sqref="E4"/>
    <dataValidation allowBlank="1" showInputMessage="1" showErrorMessage="1" prompt="Enter Loan amount in cell at right" sqref="B4:D4"/>
    <dataValidation allowBlank="1" showInputMessage="1" showErrorMessage="1" prompt="Title of this worksheet is in this cell. Enter Loan values in cells E3 through E6. Loan summary in cells E8 through E11 and Loan table are automatically updated" sqref="B2"/>
  </dataValidations>
  <printOptions horizontalCentered="1"/>
  <pageMargins left="0.5" right="0.5" top="1" bottom="1" header="0.5" footer="0.5"/>
  <pageSetup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ROI Calculator</vt:lpstr>
      <vt:lpstr>Amortization Table</vt:lpstr>
      <vt:lpstr>ColumnTitle1</vt:lpstr>
      <vt:lpstr>Full_Print</vt:lpstr>
      <vt:lpstr>Interest_Rate</vt:lpstr>
      <vt:lpstr>Loan_Amount</vt:lpstr>
      <vt:lpstr>Loan_Start</vt:lpstr>
      <vt:lpstr>Loan_Years</vt:lpstr>
      <vt:lpstr>Number_of_Payments</vt:lpstr>
      <vt:lpstr>'Amortization Table'!Print_Titles</vt:lpstr>
      <vt:lpstr>RowTitleRegion1..E6</vt:lpstr>
      <vt:lpstr>RowTitleRegion2..E11</vt:lpstr>
      <vt:lpstr>Total_Cost</vt:lpstr>
      <vt:lpstr>Total_Interest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 brown</dc:creator>
  <cp:lastModifiedBy>APARNA-P</cp:lastModifiedBy>
  <dcterms:created xsi:type="dcterms:W3CDTF">2021-11-05T01:17:56Z</dcterms:created>
  <dcterms:modified xsi:type="dcterms:W3CDTF">2023-01-04T06:37:17Z</dcterms:modified>
</cp:coreProperties>
</file>